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99ADB247734695D/Documentos/"/>
    </mc:Choice>
  </mc:AlternateContent>
  <xr:revisionPtr revIDLastSave="137" documentId="8_{DB57D0C7-4B10-4818-8C4E-35D28C640A4C}" xr6:coauthVersionLast="47" xr6:coauthVersionMax="47" xr10:uidLastSave="{6ED63EB1-8DA5-43C5-AFB4-A24FD4E051EC}"/>
  <bookViews>
    <workbookView xWindow="-108" yWindow="-108" windowWidth="23256" windowHeight="12456" activeTab="4" xr2:uid="{713EB665-6E47-4200-9682-F973AF9DBBDB}"/>
  </bookViews>
  <sheets>
    <sheet name="PTU" sheetId="1" r:id="rId1"/>
    <sheet name="Horas extras" sheetId="2" r:id="rId2"/>
    <sheet name="Vacaciones" sheetId="3" r:id="rId3"/>
    <sheet name="Aguinaldo" sheetId="4" r:id="rId4"/>
    <sheet name="Prima de Antiguedad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  <c r="F4" i="5"/>
  <c r="G3" i="5"/>
  <c r="F3" i="5"/>
  <c r="D26" i="4"/>
  <c r="F26" i="4" s="1"/>
  <c r="F27" i="4" s="1"/>
  <c r="D20" i="4"/>
  <c r="F20" i="4" s="1"/>
  <c r="F21" i="4" s="1"/>
  <c r="F7" i="4"/>
  <c r="D12" i="4"/>
  <c r="F12" i="4" s="1"/>
  <c r="F13" i="4" s="1"/>
  <c r="C10" i="4"/>
  <c r="D6" i="4"/>
  <c r="F6" i="4" s="1"/>
  <c r="D43" i="3"/>
  <c r="C45" i="3" s="1"/>
  <c r="C46" i="3" s="1"/>
  <c r="C48" i="3" s="1"/>
  <c r="C49" i="3" s="1"/>
  <c r="D31" i="3"/>
  <c r="C33" i="3" s="1"/>
  <c r="C34" i="3" s="1"/>
  <c r="C36" i="3" s="1"/>
  <c r="C37" i="3" s="1"/>
  <c r="B19" i="3"/>
  <c r="B21" i="3" s="1"/>
  <c r="B6" i="3"/>
  <c r="B8" i="3" s="1"/>
  <c r="C36" i="2"/>
  <c r="C34" i="2"/>
  <c r="C30" i="2"/>
  <c r="D28" i="2"/>
  <c r="E28" i="2" s="1"/>
  <c r="C31" i="2"/>
  <c r="C38" i="2" s="1"/>
  <c r="C13" i="2"/>
  <c r="C14" i="2" s="1"/>
  <c r="C12" i="2"/>
  <c r="C16" i="2" s="1"/>
  <c r="D10" i="2"/>
  <c r="E10" i="2" s="1"/>
  <c r="T5" i="2"/>
  <c r="T6" i="2"/>
  <c r="T4" i="2"/>
  <c r="F54" i="1"/>
  <c r="D49" i="1"/>
  <c r="H48" i="1"/>
  <c r="C48" i="1"/>
  <c r="F48" i="1" s="1"/>
  <c r="J48" i="1" s="1"/>
  <c r="H47" i="1"/>
  <c r="C47" i="1"/>
  <c r="F47" i="1" s="1"/>
  <c r="H46" i="1"/>
  <c r="C46" i="1"/>
  <c r="F46" i="1" s="1"/>
  <c r="J46" i="1" s="1"/>
  <c r="H45" i="1"/>
  <c r="C45" i="1"/>
  <c r="F45" i="1" s="1"/>
  <c r="H44" i="1"/>
  <c r="C44" i="1"/>
  <c r="F44" i="1" s="1"/>
  <c r="J44" i="1" s="1"/>
  <c r="H43" i="1"/>
  <c r="C43" i="1"/>
  <c r="F43" i="1" s="1"/>
  <c r="J43" i="1" s="1"/>
  <c r="H42" i="1"/>
  <c r="C42" i="1"/>
  <c r="F42" i="1" s="1"/>
  <c r="J42" i="1" s="1"/>
  <c r="H41" i="1"/>
  <c r="C41" i="1"/>
  <c r="F41" i="1" s="1"/>
  <c r="J41" i="1" s="1"/>
  <c r="H40" i="1"/>
  <c r="C40" i="1"/>
  <c r="F40" i="1" s="1"/>
  <c r="J40" i="1" s="1"/>
  <c r="H39" i="1"/>
  <c r="C39" i="1"/>
  <c r="F39" i="1" s="1"/>
  <c r="D36" i="1"/>
  <c r="D37" i="1" s="1"/>
  <c r="C50" i="1" s="1"/>
  <c r="J11" i="1"/>
  <c r="H12" i="1"/>
  <c r="H13" i="1"/>
  <c r="H14" i="1"/>
  <c r="H15" i="1"/>
  <c r="J15" i="1" s="1"/>
  <c r="H16" i="1"/>
  <c r="H17" i="1"/>
  <c r="J17" i="1" s="1"/>
  <c r="H18" i="1"/>
  <c r="H19" i="1"/>
  <c r="H20" i="1"/>
  <c r="H11" i="1"/>
  <c r="F12" i="1"/>
  <c r="F13" i="1"/>
  <c r="F14" i="1"/>
  <c r="F15" i="1"/>
  <c r="F16" i="1"/>
  <c r="F17" i="1"/>
  <c r="F18" i="1"/>
  <c r="F19" i="1"/>
  <c r="F20" i="1"/>
  <c r="F11" i="1"/>
  <c r="C12" i="1"/>
  <c r="C13" i="1"/>
  <c r="C14" i="1"/>
  <c r="C15" i="1"/>
  <c r="C16" i="1"/>
  <c r="C17" i="1"/>
  <c r="C18" i="1"/>
  <c r="C19" i="1"/>
  <c r="C20" i="1"/>
  <c r="C11" i="1"/>
  <c r="J12" i="1"/>
  <c r="J13" i="1"/>
  <c r="J20" i="1"/>
  <c r="F26" i="1"/>
  <c r="D21" i="1"/>
  <c r="D8" i="1"/>
  <c r="D9" i="1" s="1"/>
  <c r="B23" i="3" l="1"/>
  <c r="B10" i="3"/>
  <c r="C32" i="2"/>
  <c r="C33" i="2"/>
  <c r="C15" i="2"/>
  <c r="C18" i="2" s="1"/>
  <c r="C20" i="2"/>
  <c r="J47" i="1"/>
  <c r="J45" i="1"/>
  <c r="H50" i="1"/>
  <c r="D50" i="1"/>
  <c r="F50" i="1"/>
  <c r="J39" i="1"/>
  <c r="J50" i="1" s="1"/>
  <c r="C49" i="1"/>
  <c r="J14" i="1"/>
  <c r="H22" i="1"/>
  <c r="J16" i="1"/>
  <c r="J19" i="1"/>
  <c r="J18" i="1"/>
  <c r="D22" i="1"/>
  <c r="F22" i="1"/>
  <c r="C21" i="1"/>
  <c r="C22" i="1" s="1"/>
  <c r="C35" i="2" l="1"/>
  <c r="C37" i="2" s="1"/>
  <c r="C39" i="2" s="1"/>
  <c r="C17" i="2"/>
  <c r="C19" i="2" s="1"/>
  <c r="C21" i="2" s="1"/>
  <c r="J22" i="1"/>
</calcChain>
</file>

<file path=xl/sharedStrings.xml><?xml version="1.0" encoding="utf-8"?>
<sst xmlns="http://schemas.openxmlformats.org/spreadsheetml/2006/main" count="267" uniqueCount="103">
  <si>
    <t>UTILIDADES</t>
  </si>
  <si>
    <t>10% DE LA PARTICIPACIÓN</t>
  </si>
  <si>
    <t>EJERCICIO</t>
  </si>
  <si>
    <t>SD para efectos del ejemplo</t>
  </si>
  <si>
    <t>GANANCIAS REPORTADAS</t>
  </si>
  <si>
    <t>10% =</t>
  </si>
  <si>
    <t>ENTRE 2=</t>
  </si>
  <si>
    <t>TRABAJADORES</t>
  </si>
  <si>
    <t>SALARIO ANUAL       $ 50,000</t>
  </si>
  <si>
    <t>DIAS ANUALES TRABAJADOS $50,000</t>
  </si>
  <si>
    <t>A QUIEN LE CORRESPONDE PTU</t>
  </si>
  <si>
    <t xml:space="preserve">PESOS ANUALES </t>
  </si>
  <si>
    <r>
      <rPr>
        <b/>
        <sz val="9"/>
        <color theme="1"/>
        <rFont val="Aptos Narrow"/>
        <family val="2"/>
        <scheme val="minor"/>
      </rPr>
      <t>DIAS ANUALES TRABAJADOS</t>
    </r>
    <r>
      <rPr>
        <b/>
        <sz val="11"/>
        <color theme="1"/>
        <rFont val="Aptos Narrow"/>
        <family val="2"/>
        <scheme val="minor"/>
      </rPr>
      <t xml:space="preserve"> </t>
    </r>
  </si>
  <si>
    <t>TOTAL DE PTU X TRABAJADOR</t>
  </si>
  <si>
    <t>JUAN</t>
  </si>
  <si>
    <t>X</t>
  </si>
  <si>
    <t>+</t>
  </si>
  <si>
    <t>=</t>
  </si>
  <si>
    <t>MARTIN</t>
  </si>
  <si>
    <t>ALEJANDRA</t>
  </si>
  <si>
    <t>MARIA</t>
  </si>
  <si>
    <t>ISABEL</t>
  </si>
  <si>
    <t>ANTONIA</t>
  </si>
  <si>
    <t>ROBERTO</t>
  </si>
  <si>
    <t>SILVIA</t>
  </si>
  <si>
    <t>BELEM</t>
  </si>
  <si>
    <t>PEDRO</t>
  </si>
  <si>
    <t>totales</t>
  </si>
  <si>
    <t>FACTOR:</t>
  </si>
  <si>
    <t>tope de utilidades exentas de ISR</t>
  </si>
  <si>
    <t>15 UMAS</t>
  </si>
  <si>
    <t>EJEMPLO</t>
  </si>
  <si>
    <t xml:space="preserve">SALARIO ANUAL       $ </t>
  </si>
  <si>
    <t>DIAS ANUALES TRABAJADOS $</t>
  </si>
  <si>
    <t>HORAS EXTRAS</t>
  </si>
  <si>
    <t>MIERCOLES</t>
  </si>
  <si>
    <t>HRS X DIA</t>
  </si>
  <si>
    <t>HRS X semana</t>
  </si>
  <si>
    <t>SD</t>
  </si>
  <si>
    <t>S. SEMANAL</t>
  </si>
  <si>
    <t>S. X HRS</t>
  </si>
  <si>
    <t>HRS EXTRAS TOTALES</t>
  </si>
  <si>
    <t>9 HRS EXTRAS</t>
  </si>
  <si>
    <t>S x hora (2) = ______ x 9</t>
  </si>
  <si>
    <t>RESTO DE HRS EXTRAS</t>
  </si>
  <si>
    <t>S x hora (3) = ______ x faltantes</t>
  </si>
  <si>
    <t>PRIMA DOMINICAL</t>
  </si>
  <si>
    <t>TOTAL SEMANAL:</t>
  </si>
  <si>
    <t>HORARIO DE TRABAJO</t>
  </si>
  <si>
    <t>TIPO DE JORNADA</t>
  </si>
  <si>
    <t>DIA DE DESCANSO</t>
  </si>
  <si>
    <t>Diurna</t>
  </si>
  <si>
    <t>Nocturna</t>
  </si>
  <si>
    <t>Mixta</t>
  </si>
  <si>
    <t>S. DIARIO</t>
  </si>
  <si>
    <t>5 AM A 4 PM</t>
  </si>
  <si>
    <t>25% DEL S.D.</t>
  </si>
  <si>
    <t>TOTAL DE HRS EXTRAS:</t>
  </si>
  <si>
    <t xml:space="preserve">SALARIO X MES </t>
  </si>
  <si>
    <t>Ejemplo: Un trabajador que gana $14,700 al mes esta semana trabajo 10 horas cada dia de la semana, su jornada de trabajo es de las 5:00 am a las 4:00 pm, descansa los miercoles</t>
  </si>
  <si>
    <t>PRACTICA LO APRENDIDO</t>
  </si>
  <si>
    <t>VACACIONES</t>
  </si>
  <si>
    <t>4 AÑOS DE ANTIGÜEDAD</t>
  </si>
  <si>
    <t>CONCEPTO DE VACACIONES</t>
  </si>
  <si>
    <t>DIAS DE VACIONES X SD</t>
  </si>
  <si>
    <t>PRIMA VACACIONAL</t>
  </si>
  <si>
    <t>VACIONES X 0.25</t>
  </si>
  <si>
    <t>TOTAL:</t>
  </si>
  <si>
    <t>Días de vacaciones</t>
  </si>
  <si>
    <t>Años de servicio</t>
  </si>
  <si>
    <t>6 a 10</t>
  </si>
  <si>
    <t>11 a 15</t>
  </si>
  <si>
    <t>16 a 20</t>
  </si>
  <si>
    <t>21 a 25</t>
  </si>
  <si>
    <t>26 a 30</t>
  </si>
  <si>
    <t>AÑOS DE ANTIGÜEDAD</t>
  </si>
  <si>
    <t>VACACIONES PROPORCIONALES</t>
  </si>
  <si>
    <t>FORMULA</t>
  </si>
  <si>
    <t>DÍAS DE TRABAJO</t>
  </si>
  <si>
    <t>12/365=</t>
  </si>
  <si>
    <t>Factor</t>
  </si>
  <si>
    <t>Dias de trabajo x factor</t>
  </si>
  <si>
    <t>15 DIAS</t>
  </si>
  <si>
    <t xml:space="preserve">Xanna </t>
  </si>
  <si>
    <t>meses</t>
  </si>
  <si>
    <t>Aguinaldo proporcional</t>
  </si>
  <si>
    <t>15 dias de aginaldo /12 meses del año *meses trabajados</t>
  </si>
  <si>
    <t>dias</t>
  </si>
  <si>
    <t>total</t>
  </si>
  <si>
    <t xml:space="preserve">RAUL </t>
  </si>
  <si>
    <t>SALARIO MENSUAL</t>
  </si>
  <si>
    <t>Aguinaldo Proporcional</t>
  </si>
  <si>
    <t>X LEY</t>
  </si>
  <si>
    <t>PRIMA DE ANTIGÜEDAD</t>
  </si>
  <si>
    <t>MES</t>
  </si>
  <si>
    <t>SD TOPADO</t>
  </si>
  <si>
    <t>AÑOS DE SERVICIO</t>
  </si>
  <si>
    <t>28 AÑOS</t>
  </si>
  <si>
    <t>11 MESES</t>
  </si>
  <si>
    <t>P.A.</t>
  </si>
  <si>
    <t>12 DIAS X AÑO TRABAJADO</t>
  </si>
  <si>
    <t>12*28=336</t>
  </si>
  <si>
    <t>336*SD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</si>
</sst>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.000_-;\-&quot;$&quot;* #,##0.000_-;_-&quot;$&quot;* &quot;-&quot;??_-;_-@_-"/>
    <numFmt numFmtId="165" formatCode="_-&quot;$&quot;* #,##0.000000000_-;\-&quot;$&quot;* #,##0.000000000_-;_-&quot;$&quot;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/>
      </patternFill>
    </fill>
    <fill>
      <patternFill patternType="solid">
        <fgColor rgb="FFC5C5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BE5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1" applyNumberFormat="0" applyFont="0" applyAlignment="0" applyProtection="0"/>
    <xf numFmtId="0" fontId="7" fillId="6" borderId="0" applyNumberFormat="0" applyBorder="0" applyAlignment="0" applyProtection="0"/>
  </cellStyleXfs>
  <cellXfs count="96">
    <xf numFmtId="0" fontId="0" fillId="0" borderId="0" xfId="0"/>
    <xf numFmtId="0" fontId="7" fillId="6" borderId="0" xfId="6" applyAlignment="1">
      <alignment horizontal="center"/>
    </xf>
    <xf numFmtId="0" fontId="8" fillId="0" borderId="0" xfId="0" applyFont="1"/>
    <xf numFmtId="0" fontId="0" fillId="0" borderId="2" xfId="0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6" fontId="0" fillId="7" borderId="0" xfId="0" applyNumberFormat="1" applyFill="1" applyAlignment="1">
      <alignment horizontal="center" vertical="center"/>
    </xf>
    <xf numFmtId="44" fontId="0" fillId="0" borderId="3" xfId="1" applyFont="1" applyBorder="1"/>
    <xf numFmtId="9" fontId="0" fillId="8" borderId="0" xfId="0" applyNumberFormat="1" applyFill="1" applyAlignment="1">
      <alignment horizontal="right"/>
    </xf>
    <xf numFmtId="44" fontId="0" fillId="8" borderId="0" xfId="1" applyFont="1" applyFill="1"/>
    <xf numFmtId="0" fontId="0" fillId="0" borderId="0" xfId="0" applyAlignment="1">
      <alignment horizontal="right"/>
    </xf>
    <xf numFmtId="44" fontId="0" fillId="9" borderId="0" xfId="0" applyNumberFormat="1" applyFill="1"/>
    <xf numFmtId="0" fontId="6" fillId="10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6" fillId="0" borderId="0" xfId="0" applyFont="1"/>
    <xf numFmtId="0" fontId="9" fillId="12" borderId="4" xfId="0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/>
    </xf>
    <xf numFmtId="44" fontId="0" fillId="7" borderId="4" xfId="1" applyFont="1" applyFill="1" applyBorder="1"/>
    <xf numFmtId="0" fontId="0" fillId="11" borderId="4" xfId="0" applyFill="1" applyBorder="1" applyAlignment="1">
      <alignment horizontal="center" vertical="center"/>
    </xf>
    <xf numFmtId="164" fontId="0" fillId="7" borderId="5" xfId="1" applyNumberFormat="1" applyFont="1" applyFill="1" applyBorder="1"/>
    <xf numFmtId="0" fontId="0" fillId="0" borderId="0" xfId="0" applyAlignment="1">
      <alignment horizontal="center" vertical="center"/>
    </xf>
    <xf numFmtId="0" fontId="0" fillId="11" borderId="6" xfId="0" applyFill="1" applyBorder="1"/>
    <xf numFmtId="44" fontId="0" fillId="12" borderId="4" xfId="0" applyNumberFormat="1" applyFill="1" applyBorder="1"/>
    <xf numFmtId="44" fontId="11" fillId="12" borderId="4" xfId="4" applyNumberFormat="1" applyFont="1" applyFill="1" applyBorder="1"/>
    <xf numFmtId="44" fontId="11" fillId="12" borderId="4" xfId="0" applyNumberFormat="1" applyFont="1" applyFill="1" applyBorder="1"/>
    <xf numFmtId="0" fontId="3" fillId="3" borderId="7" xfId="3" applyBorder="1" applyAlignment="1">
      <alignment horizontal="center" vertical="center"/>
    </xf>
    <xf numFmtId="44" fontId="3" fillId="3" borderId="0" xfId="3" applyNumberFormat="1"/>
    <xf numFmtId="0" fontId="3" fillId="3" borderId="0" xfId="1" applyNumberFormat="1" applyFont="1" applyFill="1" applyAlignment="1">
      <alignment horizontal="center" vertical="center"/>
    </xf>
    <xf numFmtId="165" fontId="0" fillId="7" borderId="8" xfId="1" applyNumberFormat="1" applyFont="1" applyFill="1" applyBorder="1"/>
    <xf numFmtId="0" fontId="0" fillId="11" borderId="8" xfId="1" applyNumberFormat="1" applyFont="1" applyFill="1" applyBorder="1" applyAlignment="1">
      <alignment horizontal="center"/>
    </xf>
    <xf numFmtId="164" fontId="4" fillId="4" borderId="0" xfId="4" applyNumberFormat="1"/>
    <xf numFmtId="0" fontId="4" fillId="4" borderId="0" xfId="4" applyAlignment="1">
      <alignment horizontal="center" vertical="center"/>
    </xf>
    <xf numFmtId="0" fontId="0" fillId="7" borderId="4" xfId="0" applyFill="1" applyBorder="1"/>
    <xf numFmtId="0" fontId="0" fillId="11" borderId="4" xfId="0" applyFill="1" applyBorder="1"/>
    <xf numFmtId="44" fontId="0" fillId="0" borderId="0" xfId="0" applyNumberFormat="1"/>
    <xf numFmtId="0" fontId="0" fillId="0" borderId="9" xfId="0" applyBorder="1"/>
    <xf numFmtId="0" fontId="0" fillId="0" borderId="10" xfId="0" applyBorder="1"/>
    <xf numFmtId="44" fontId="0" fillId="0" borderId="11" xfId="1" applyFont="1" applyBorder="1"/>
    <xf numFmtId="0" fontId="0" fillId="0" borderId="12" xfId="0" applyBorder="1"/>
    <xf numFmtId="44" fontId="4" fillId="4" borderId="0" xfId="4" applyNumberFormat="1"/>
    <xf numFmtId="44" fontId="4" fillId="4" borderId="0" xfId="4" applyNumberFormat="1" applyAlignment="1">
      <alignment horizontal="center" vertical="center"/>
    </xf>
    <xf numFmtId="6" fontId="0" fillId="0" borderId="0" xfId="0" applyNumberFormat="1"/>
    <xf numFmtId="9" fontId="0" fillId="0" borderId="0" xfId="0" applyNumberFormat="1"/>
    <xf numFmtId="0" fontId="0" fillId="13" borderId="0" xfId="0" applyFill="1"/>
    <xf numFmtId="0" fontId="0" fillId="0" borderId="0" xfId="0" applyAlignment="1">
      <alignment horizontal="center"/>
    </xf>
    <xf numFmtId="44" fontId="2" fillId="2" borderId="0" xfId="2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 wrapText="1"/>
    </xf>
    <xf numFmtId="0" fontId="5" fillId="14" borderId="14" xfId="0" applyFont="1" applyFill="1" applyBorder="1" applyAlignment="1">
      <alignment horizontal="center"/>
    </xf>
    <xf numFmtId="0" fontId="6" fillId="15" borderId="13" xfId="5" applyFont="1" applyFill="1" applyBorder="1" applyAlignment="1">
      <alignment horizontal="center" vertical="center"/>
    </xf>
    <xf numFmtId="0" fontId="6" fillId="15" borderId="13" xfId="0" applyFont="1" applyFill="1" applyBorder="1" applyAlignment="1">
      <alignment horizontal="center"/>
    </xf>
    <xf numFmtId="0" fontId="5" fillId="6" borderId="0" xfId="6" applyFont="1" applyAlignment="1">
      <alignment horizontal="center"/>
    </xf>
    <xf numFmtId="0" fontId="0" fillId="16" borderId="0" xfId="0" applyFill="1" applyAlignment="1">
      <alignment horizontal="center" vertical="center"/>
    </xf>
    <xf numFmtId="44" fontId="0" fillId="0" borderId="0" xfId="1" applyFont="1"/>
    <xf numFmtId="44" fontId="0" fillId="0" borderId="0" xfId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5" fillId="13" borderId="0" xfId="0" applyFont="1" applyFill="1" applyBorder="1" applyAlignment="1">
      <alignment horizontal="center" wrapText="1"/>
    </xf>
    <xf numFmtId="6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6" fontId="2" fillId="2" borderId="0" xfId="2" applyNumberFormat="1" applyAlignment="1">
      <alignment horizontal="center" vertical="center"/>
    </xf>
    <xf numFmtId="0" fontId="2" fillId="2" borderId="0" xfId="2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/>
    </xf>
    <xf numFmtId="8" fontId="2" fillId="2" borderId="0" xfId="2" applyNumberFormat="1" applyAlignment="1">
      <alignment horizontal="center"/>
    </xf>
    <xf numFmtId="0" fontId="2" fillId="2" borderId="0" xfId="2" applyAlignment="1">
      <alignment horizontal="center"/>
    </xf>
    <xf numFmtId="8" fontId="3" fillId="3" borderId="0" xfId="3" applyNumberFormat="1" applyAlignment="1">
      <alignment horizontal="center"/>
    </xf>
    <xf numFmtId="0" fontId="3" fillId="3" borderId="0" xfId="3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5" fillId="13" borderId="17" xfId="0" applyFont="1" applyFill="1" applyBorder="1" applyAlignment="1">
      <alignment horizontal="center"/>
    </xf>
    <xf numFmtId="0" fontId="0" fillId="16" borderId="18" xfId="0" applyFill="1" applyBorder="1" applyAlignment="1">
      <alignment horizontal="right"/>
    </xf>
    <xf numFmtId="0" fontId="0" fillId="16" borderId="19" xfId="0" applyFill="1" applyBorder="1"/>
    <xf numFmtId="0" fontId="0" fillId="0" borderId="0" xfId="0" applyAlignment="1">
      <alignment horizontal="right" vertical="center" wrapText="1"/>
    </xf>
    <xf numFmtId="8" fontId="0" fillId="12" borderId="0" xfId="0" applyNumberFormat="1" applyFill="1"/>
    <xf numFmtId="0" fontId="0" fillId="0" borderId="0" xfId="0" applyAlignment="1">
      <alignment vertical="center" wrapText="1"/>
    </xf>
    <xf numFmtId="8" fontId="3" fillId="3" borderId="0" xfId="3" applyNumberFormat="1" applyAlignment="1"/>
    <xf numFmtId="8" fontId="2" fillId="2" borderId="0" xfId="2" applyNumberFormat="1" applyAlignment="1"/>
    <xf numFmtId="0" fontId="4" fillId="4" borderId="0" xfId="4" applyAlignment="1">
      <alignment horizontal="center"/>
    </xf>
    <xf numFmtId="0" fontId="3" fillId="3" borderId="0" xfId="3"/>
    <xf numFmtId="0" fontId="2" fillId="2" borderId="0" xfId="2"/>
    <xf numFmtId="44" fontId="0" fillId="0" borderId="0" xfId="1" applyFont="1" applyAlignment="1">
      <alignment horizontal="center"/>
    </xf>
    <xf numFmtId="15" fontId="0" fillId="0" borderId="0" xfId="0" applyNumberFormat="1" applyAlignment="1">
      <alignment horizontal="center"/>
    </xf>
    <xf numFmtId="44" fontId="4" fillId="4" borderId="0" xfId="1" applyFont="1" applyFill="1"/>
    <xf numFmtId="15" fontId="0" fillId="0" borderId="0" xfId="0" applyNumberFormat="1" applyAlignment="1">
      <alignment horizontal="left"/>
    </xf>
    <xf numFmtId="0" fontId="0" fillId="12" borderId="0" xfId="0" applyFill="1" applyAlignment="1">
      <alignment horizontal="center"/>
    </xf>
    <xf numFmtId="0" fontId="0" fillId="12" borderId="0" xfId="0" applyFill="1"/>
    <xf numFmtId="0" fontId="12" fillId="0" borderId="0" xfId="0" applyFont="1" applyAlignment="1">
      <alignment horizontal="center" wrapText="1"/>
    </xf>
    <xf numFmtId="0" fontId="0" fillId="17" borderId="0" xfId="0" applyFill="1"/>
  </cellXfs>
  <cellStyles count="7">
    <cellStyle name="Bueno" xfId="2" builtinId="26"/>
    <cellStyle name="Énfasis5" xfId="6" builtinId="45"/>
    <cellStyle name="Incorrecto" xfId="3" builtinId="27"/>
    <cellStyle name="Moneda" xfId="1" builtinId="4"/>
    <cellStyle name="Neutral" xfId="4" builtinId="28"/>
    <cellStyle name="Normal" xfId="0" builtinId="0"/>
    <cellStyle name="Notas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9</xdr:row>
          <xdr:rowOff>0</xdr:rowOff>
        </xdr:from>
        <xdr:to>
          <xdr:col>4</xdr:col>
          <xdr:colOff>617220</xdr:colOff>
          <xdr:row>13</xdr:row>
          <xdr:rowOff>152400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76333B50-632F-4B37-A3F5-1702A0B77D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9</xdr:row>
          <xdr:rowOff>213360</xdr:rowOff>
        </xdr:from>
        <xdr:to>
          <xdr:col>4</xdr:col>
          <xdr:colOff>609600</xdr:colOff>
          <xdr:row>14</xdr:row>
          <xdr:rowOff>137160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555C64F4-49A0-4317-80BF-7CD81ACEF5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10</xdr:row>
          <xdr:rowOff>38100</xdr:rowOff>
        </xdr:from>
        <xdr:to>
          <xdr:col>4</xdr:col>
          <xdr:colOff>617220</xdr:colOff>
          <xdr:row>14</xdr:row>
          <xdr:rowOff>175260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7847A4A0-0652-49F7-8500-47FC467892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11</xdr:row>
          <xdr:rowOff>38100</xdr:rowOff>
        </xdr:from>
        <xdr:to>
          <xdr:col>4</xdr:col>
          <xdr:colOff>617220</xdr:colOff>
          <xdr:row>15</xdr:row>
          <xdr:rowOff>175260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6B36F9AA-3880-488C-9E61-9C86A3718B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12</xdr:row>
          <xdr:rowOff>45720</xdr:rowOff>
        </xdr:from>
        <xdr:to>
          <xdr:col>4</xdr:col>
          <xdr:colOff>617220</xdr:colOff>
          <xdr:row>17</xdr:row>
          <xdr:rowOff>1452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819608F9-C012-464B-AFF3-DF42300355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13</xdr:row>
          <xdr:rowOff>45720</xdr:rowOff>
        </xdr:from>
        <xdr:to>
          <xdr:col>4</xdr:col>
          <xdr:colOff>617220</xdr:colOff>
          <xdr:row>18</xdr:row>
          <xdr:rowOff>1451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E9C7DD66-EF89-4C31-B9E2-C96B470454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14</xdr:row>
          <xdr:rowOff>30480</xdr:rowOff>
        </xdr:from>
        <xdr:to>
          <xdr:col>4</xdr:col>
          <xdr:colOff>617220</xdr:colOff>
          <xdr:row>18</xdr:row>
          <xdr:rowOff>160020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EC73696-0ED9-47A1-AC6B-64C30F8398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15</xdr:row>
          <xdr:rowOff>45720</xdr:rowOff>
        </xdr:from>
        <xdr:to>
          <xdr:col>4</xdr:col>
          <xdr:colOff>617220</xdr:colOff>
          <xdr:row>20</xdr:row>
          <xdr:rowOff>1452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90E5D019-1CF9-49F9-85B7-937F24C5EC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16</xdr:row>
          <xdr:rowOff>30480</xdr:rowOff>
        </xdr:from>
        <xdr:to>
          <xdr:col>4</xdr:col>
          <xdr:colOff>617220</xdr:colOff>
          <xdr:row>20</xdr:row>
          <xdr:rowOff>160020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990B4787-33CC-4C1C-B1EB-9AC7A386AC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17</xdr:row>
          <xdr:rowOff>38100</xdr:rowOff>
        </xdr:from>
        <xdr:to>
          <xdr:col>4</xdr:col>
          <xdr:colOff>609600</xdr:colOff>
          <xdr:row>21</xdr:row>
          <xdr:rowOff>175260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DEFB5F47-94B4-4AA6-B3AB-16812516AF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312420</xdr:colOff>
          <xdr:row>37</xdr:row>
          <xdr:rowOff>0</xdr:rowOff>
        </xdr:from>
        <xdr:ext cx="304800" cy="1249680"/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A44A7264-5954-4BB9-ACDC-9213DADAA9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304800</xdr:colOff>
          <xdr:row>37</xdr:row>
          <xdr:rowOff>213360</xdr:rowOff>
        </xdr:from>
        <xdr:ext cx="304800" cy="1203960"/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19FD3B99-2C0D-46D9-BC2F-BE648B88DE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312420</xdr:colOff>
          <xdr:row>38</xdr:row>
          <xdr:rowOff>38100</xdr:rowOff>
        </xdr:from>
        <xdr:ext cx="304800" cy="868680"/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BB00D8E6-49FB-43E6-9564-EBF5C84BF3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312420</xdr:colOff>
          <xdr:row>39</xdr:row>
          <xdr:rowOff>38100</xdr:rowOff>
        </xdr:from>
        <xdr:ext cx="304800" cy="868680"/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AE6BF22-7081-4A94-B502-7A8281133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312420</xdr:colOff>
          <xdr:row>40</xdr:row>
          <xdr:rowOff>45720</xdr:rowOff>
        </xdr:from>
        <xdr:ext cx="304800" cy="870132"/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A4D09B15-54FB-42B7-8289-C4E597CB50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312420</xdr:colOff>
          <xdr:row>41</xdr:row>
          <xdr:rowOff>45720</xdr:rowOff>
        </xdr:from>
        <xdr:ext cx="304800" cy="870131"/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1DE4D8EE-7657-458C-AA46-A81FA195BC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312420</xdr:colOff>
          <xdr:row>42</xdr:row>
          <xdr:rowOff>30480</xdr:rowOff>
        </xdr:from>
        <xdr:ext cx="304800" cy="861060"/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9C425847-A0D5-406D-B683-53E175B2FA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312420</xdr:colOff>
          <xdr:row>43</xdr:row>
          <xdr:rowOff>45720</xdr:rowOff>
        </xdr:from>
        <xdr:ext cx="304800" cy="870132"/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DD00806E-071A-4781-9508-986D5FD67E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312420</xdr:colOff>
          <xdr:row>44</xdr:row>
          <xdr:rowOff>30480</xdr:rowOff>
        </xdr:from>
        <xdr:ext cx="304800" cy="861060"/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C84EB851-AB32-4C9F-AC88-34012C97E0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304800</xdr:colOff>
          <xdr:row>45</xdr:row>
          <xdr:rowOff>38100</xdr:rowOff>
        </xdr:from>
        <xdr:ext cx="304800" cy="868680"/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723C8EE9-CA31-48F3-9C29-AEEDAD7FB8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CFBA-C049-49AC-B944-EE18DE2384E3}">
  <dimension ref="A2:L54"/>
  <sheetViews>
    <sheetView topLeftCell="A29" workbookViewId="0">
      <selection activeCell="F36" sqref="F36"/>
    </sheetView>
  </sheetViews>
  <sheetFormatPr baseColWidth="10" defaultRowHeight="14.4" x14ac:dyDescent="0.3"/>
  <cols>
    <col min="1" max="10" width="17.88671875" customWidth="1"/>
  </cols>
  <sheetData>
    <row r="2" spans="1:10" x14ac:dyDescent="0.3">
      <c r="B2" s="1" t="s">
        <v>0</v>
      </c>
      <c r="C2" s="1"/>
    </row>
    <row r="4" spans="1:10" x14ac:dyDescent="0.3">
      <c r="C4" t="s">
        <v>1</v>
      </c>
    </row>
    <row r="6" spans="1:10" ht="15" thickBot="1" x14ac:dyDescent="0.35">
      <c r="B6" s="2" t="s">
        <v>31</v>
      </c>
    </row>
    <row r="7" spans="1:10" ht="43.2" x14ac:dyDescent="0.3">
      <c r="A7" s="3" t="s">
        <v>3</v>
      </c>
      <c r="B7" s="4" t="s">
        <v>4</v>
      </c>
      <c r="C7" s="4"/>
      <c r="D7" s="5">
        <v>1000000</v>
      </c>
    </row>
    <row r="8" spans="1:10" ht="15" thickBot="1" x14ac:dyDescent="0.35">
      <c r="A8" s="6">
        <v>338</v>
      </c>
      <c r="C8" s="7" t="s">
        <v>5</v>
      </c>
      <c r="D8" s="8">
        <f>D7*0.1</f>
        <v>100000</v>
      </c>
    </row>
    <row r="9" spans="1:10" x14ac:dyDescent="0.3">
      <c r="C9" s="9" t="s">
        <v>6</v>
      </c>
      <c r="D9" s="10">
        <f>D8/2</f>
        <v>50000</v>
      </c>
    </row>
    <row r="10" spans="1:10" ht="43.2" x14ac:dyDescent="0.3">
      <c r="B10" s="11" t="s">
        <v>7</v>
      </c>
      <c r="C10" s="12" t="s">
        <v>8</v>
      </c>
      <c r="D10" s="13" t="s">
        <v>9</v>
      </c>
      <c r="E10" s="14" t="s">
        <v>10</v>
      </c>
      <c r="F10" s="15" t="s">
        <v>11</v>
      </c>
      <c r="G10" s="16"/>
      <c r="H10" s="17" t="s">
        <v>12</v>
      </c>
      <c r="I10" s="18"/>
      <c r="J10" s="19" t="s">
        <v>13</v>
      </c>
    </row>
    <row r="11" spans="1:10" x14ac:dyDescent="0.3">
      <c r="A11">
        <v>1</v>
      </c>
      <c r="B11" s="20" t="s">
        <v>14</v>
      </c>
      <c r="C11" s="21">
        <f>D11*$A$8</f>
        <v>94640</v>
      </c>
      <c r="D11" s="22">
        <v>280</v>
      </c>
      <c r="E11" s="9" t="s">
        <v>15</v>
      </c>
      <c r="F11" s="23">
        <f>$C$22*C11</f>
        <v>5475.1662104028155</v>
      </c>
      <c r="G11" s="24" t="s">
        <v>16</v>
      </c>
      <c r="H11" s="25">
        <f>$D$22*D11</f>
        <v>5475.1662104028155</v>
      </c>
      <c r="I11" s="24" t="s">
        <v>17</v>
      </c>
      <c r="J11" s="26">
        <f>F11+H11</f>
        <v>10950.332420805631</v>
      </c>
    </row>
    <row r="12" spans="1:10" x14ac:dyDescent="0.3">
      <c r="A12">
        <v>2</v>
      </c>
      <c r="B12" s="20" t="s">
        <v>18</v>
      </c>
      <c r="C12" s="21">
        <f t="shared" ref="C12:C20" si="0">D12*$A$8</f>
        <v>100386</v>
      </c>
      <c r="D12" s="22">
        <v>297</v>
      </c>
      <c r="E12" s="9" t="s">
        <v>15</v>
      </c>
      <c r="F12" s="23">
        <f t="shared" ref="F12:F20" si="1">$C$22*C12</f>
        <v>5807.5870160344148</v>
      </c>
      <c r="G12" s="24" t="s">
        <v>16</v>
      </c>
      <c r="H12" s="25">
        <f t="shared" ref="H12:H20" si="2">$D$22*D12</f>
        <v>5807.5870160344148</v>
      </c>
      <c r="I12" s="24" t="s">
        <v>17</v>
      </c>
      <c r="J12" s="27">
        <f t="shared" ref="J12:J20" si="3">F12+H12</f>
        <v>11615.17403206883</v>
      </c>
    </row>
    <row r="13" spans="1:10" x14ac:dyDescent="0.3">
      <c r="A13">
        <v>3</v>
      </c>
      <c r="B13" s="20" t="s">
        <v>19</v>
      </c>
      <c r="C13" s="21">
        <f t="shared" si="0"/>
        <v>101400</v>
      </c>
      <c r="D13" s="22">
        <v>300</v>
      </c>
      <c r="E13" s="9" t="s">
        <v>15</v>
      </c>
      <c r="F13" s="23">
        <f t="shared" si="1"/>
        <v>5866.2495111458738</v>
      </c>
      <c r="G13" s="24" t="s">
        <v>16</v>
      </c>
      <c r="H13" s="25">
        <f t="shared" si="2"/>
        <v>5866.2495111458738</v>
      </c>
      <c r="I13" s="24" t="s">
        <v>17</v>
      </c>
      <c r="J13" s="28">
        <f t="shared" si="3"/>
        <v>11732.499022291748</v>
      </c>
    </row>
    <row r="14" spans="1:10" x14ac:dyDescent="0.3">
      <c r="A14">
        <v>4</v>
      </c>
      <c r="B14" s="20" t="s">
        <v>20</v>
      </c>
      <c r="C14" s="21">
        <f t="shared" si="0"/>
        <v>72670</v>
      </c>
      <c r="D14" s="22">
        <v>215</v>
      </c>
      <c r="E14" s="9" t="s">
        <v>15</v>
      </c>
      <c r="F14" s="23">
        <f t="shared" si="1"/>
        <v>4204.1454829878767</v>
      </c>
      <c r="G14" s="24" t="s">
        <v>16</v>
      </c>
      <c r="H14" s="25">
        <f t="shared" si="2"/>
        <v>4204.1454829878767</v>
      </c>
      <c r="I14" s="24" t="s">
        <v>17</v>
      </c>
      <c r="J14" s="28">
        <f t="shared" si="3"/>
        <v>8408.2909659757534</v>
      </c>
    </row>
    <row r="15" spans="1:10" x14ac:dyDescent="0.3">
      <c r="A15">
        <v>5</v>
      </c>
      <c r="B15" s="20" t="s">
        <v>21</v>
      </c>
      <c r="C15" s="21">
        <f t="shared" si="0"/>
        <v>76050</v>
      </c>
      <c r="D15" s="22">
        <v>225</v>
      </c>
      <c r="E15" s="9" t="s">
        <v>15</v>
      </c>
      <c r="F15" s="23">
        <f t="shared" si="1"/>
        <v>4399.6871333594054</v>
      </c>
      <c r="G15" s="24" t="s">
        <v>16</v>
      </c>
      <c r="H15" s="25">
        <f t="shared" si="2"/>
        <v>4399.6871333594054</v>
      </c>
      <c r="I15" s="24" t="s">
        <v>17</v>
      </c>
      <c r="J15" s="28">
        <f t="shared" si="3"/>
        <v>8799.3742667188108</v>
      </c>
    </row>
    <row r="16" spans="1:10" x14ac:dyDescent="0.3">
      <c r="A16">
        <v>6</v>
      </c>
      <c r="B16" s="20" t="s">
        <v>22</v>
      </c>
      <c r="C16" s="21">
        <f t="shared" si="0"/>
        <v>108160</v>
      </c>
      <c r="D16" s="22">
        <v>320</v>
      </c>
      <c r="E16" s="9" t="s">
        <v>15</v>
      </c>
      <c r="F16" s="23">
        <f t="shared" si="1"/>
        <v>6257.3328118889322</v>
      </c>
      <c r="G16" s="24" t="s">
        <v>16</v>
      </c>
      <c r="H16" s="25">
        <f t="shared" si="2"/>
        <v>6257.3328118889322</v>
      </c>
      <c r="I16" s="24" t="s">
        <v>17</v>
      </c>
      <c r="J16" s="28">
        <f t="shared" si="3"/>
        <v>12514.665623777864</v>
      </c>
    </row>
    <row r="17" spans="1:12" x14ac:dyDescent="0.3">
      <c r="A17">
        <v>7</v>
      </c>
      <c r="B17" s="20" t="s">
        <v>23</v>
      </c>
      <c r="C17" s="21">
        <f t="shared" si="0"/>
        <v>32786</v>
      </c>
      <c r="D17" s="22">
        <v>97</v>
      </c>
      <c r="E17" s="9" t="s">
        <v>15</v>
      </c>
      <c r="F17" s="23">
        <f t="shared" si="1"/>
        <v>1896.7540086038325</v>
      </c>
      <c r="G17" s="24" t="s">
        <v>16</v>
      </c>
      <c r="H17" s="25">
        <f t="shared" si="2"/>
        <v>1896.7540086038325</v>
      </c>
      <c r="I17" s="24" t="s">
        <v>17</v>
      </c>
      <c r="J17" s="28">
        <f t="shared" si="3"/>
        <v>3793.508017207665</v>
      </c>
    </row>
    <row r="18" spans="1:12" x14ac:dyDescent="0.3">
      <c r="A18">
        <v>8</v>
      </c>
      <c r="B18" s="20" t="s">
        <v>24</v>
      </c>
      <c r="C18" s="21">
        <f t="shared" si="0"/>
        <v>80444</v>
      </c>
      <c r="D18" s="22">
        <v>238</v>
      </c>
      <c r="E18" s="9" t="s">
        <v>15</v>
      </c>
      <c r="F18" s="23">
        <f t="shared" si="1"/>
        <v>4653.8912788423931</v>
      </c>
      <c r="G18" s="24" t="s">
        <v>16</v>
      </c>
      <c r="H18" s="25">
        <f t="shared" si="2"/>
        <v>4653.8912788423931</v>
      </c>
      <c r="I18" s="24" t="s">
        <v>17</v>
      </c>
      <c r="J18" s="27">
        <f>F18+H18</f>
        <v>9307.7825576847863</v>
      </c>
    </row>
    <row r="19" spans="1:12" x14ac:dyDescent="0.3">
      <c r="A19">
        <v>9</v>
      </c>
      <c r="B19" s="20" t="s">
        <v>25</v>
      </c>
      <c r="C19" s="21">
        <f t="shared" si="0"/>
        <v>76050</v>
      </c>
      <c r="D19" s="22">
        <v>225</v>
      </c>
      <c r="E19" s="9" t="s">
        <v>15</v>
      </c>
      <c r="F19" s="23">
        <f t="shared" si="1"/>
        <v>4399.6871333594054</v>
      </c>
      <c r="G19" s="24" t="s">
        <v>16</v>
      </c>
      <c r="H19" s="25">
        <f t="shared" si="2"/>
        <v>4399.6871333594054</v>
      </c>
      <c r="I19" s="24" t="s">
        <v>17</v>
      </c>
      <c r="J19" s="28">
        <f t="shared" si="3"/>
        <v>8799.3742667188108</v>
      </c>
    </row>
    <row r="20" spans="1:12" x14ac:dyDescent="0.3">
      <c r="A20">
        <v>10</v>
      </c>
      <c r="B20" s="20" t="s">
        <v>26</v>
      </c>
      <c r="C20" s="21">
        <f t="shared" si="0"/>
        <v>121680</v>
      </c>
      <c r="D20" s="22">
        <v>360</v>
      </c>
      <c r="E20" s="9" t="s">
        <v>15</v>
      </c>
      <c r="F20" s="23">
        <f t="shared" si="1"/>
        <v>7039.4994133750488</v>
      </c>
      <c r="G20" s="24" t="s">
        <v>16</v>
      </c>
      <c r="H20" s="25">
        <f t="shared" si="2"/>
        <v>7039.4994133750488</v>
      </c>
      <c r="I20" s="24" t="s">
        <v>17</v>
      </c>
      <c r="J20" s="26">
        <f t="shared" si="3"/>
        <v>14078.998826750098</v>
      </c>
    </row>
    <row r="21" spans="1:12" x14ac:dyDescent="0.3">
      <c r="B21" s="29" t="s">
        <v>27</v>
      </c>
      <c r="C21" s="30">
        <f>SUM(C11:C20)</f>
        <v>864266</v>
      </c>
      <c r="D21" s="31">
        <f>SUM(D11:D20)</f>
        <v>2557</v>
      </c>
    </row>
    <row r="22" spans="1:12" x14ac:dyDescent="0.3">
      <c r="B22" s="20" t="s">
        <v>28</v>
      </c>
      <c r="C22" s="32">
        <f>D9/C21</f>
        <v>5.7852559281517495E-2</v>
      </c>
      <c r="D22" s="33">
        <f>D9/D21</f>
        <v>19.554165037152913</v>
      </c>
      <c r="F22" s="34">
        <f>SUM(F11:F20)</f>
        <v>50000</v>
      </c>
      <c r="G22" s="24" t="s">
        <v>16</v>
      </c>
      <c r="H22" s="35">
        <f>SUM(H11:H20)</f>
        <v>50000</v>
      </c>
      <c r="I22" s="24" t="s">
        <v>17</v>
      </c>
      <c r="J22" s="30">
        <f>SUM(J11:J20)</f>
        <v>100000</v>
      </c>
    </row>
    <row r="23" spans="1:12" x14ac:dyDescent="0.3">
      <c r="C23" s="36"/>
      <c r="D23" s="37"/>
    </row>
    <row r="24" spans="1:12" ht="15" thickBot="1" x14ac:dyDescent="0.35">
      <c r="J24" s="43"/>
    </row>
    <row r="25" spans="1:12" x14ac:dyDescent="0.3">
      <c r="F25" s="39" t="s">
        <v>29</v>
      </c>
      <c r="G25" s="40"/>
      <c r="J25" s="44"/>
    </row>
    <row r="26" spans="1:12" ht="15" thickBot="1" x14ac:dyDescent="0.35">
      <c r="F26" s="41">
        <f>113.14*15</f>
        <v>1697.1</v>
      </c>
      <c r="G26" s="42" t="s">
        <v>30</v>
      </c>
      <c r="J26" s="38"/>
    </row>
    <row r="28" spans="1:12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</row>
    <row r="30" spans="1:12" x14ac:dyDescent="0.3">
      <c r="B30" s="1" t="s">
        <v>0</v>
      </c>
      <c r="C30" s="1"/>
    </row>
    <row r="32" spans="1:12" x14ac:dyDescent="0.3">
      <c r="C32" t="s">
        <v>1</v>
      </c>
    </row>
    <row r="34" spans="1:10" ht="15" thickBot="1" x14ac:dyDescent="0.35">
      <c r="B34" s="2" t="s">
        <v>2</v>
      </c>
    </row>
    <row r="35" spans="1:10" ht="28.8" x14ac:dyDescent="0.3">
      <c r="A35" s="3" t="s">
        <v>3</v>
      </c>
      <c r="B35" s="4" t="s">
        <v>4</v>
      </c>
      <c r="C35" s="4"/>
      <c r="D35" s="5"/>
    </row>
    <row r="36" spans="1:10" ht="15" thickBot="1" x14ac:dyDescent="0.35">
      <c r="A36" s="6"/>
      <c r="C36" s="7" t="s">
        <v>5</v>
      </c>
      <c r="D36" s="8">
        <f>D35*0.1</f>
        <v>0</v>
      </c>
    </row>
    <row r="37" spans="1:10" x14ac:dyDescent="0.3">
      <c r="C37" s="9" t="s">
        <v>6</v>
      </c>
      <c r="D37" s="10">
        <f>D36/2</f>
        <v>0</v>
      </c>
    </row>
    <row r="38" spans="1:10" ht="24" x14ac:dyDescent="0.3">
      <c r="B38" s="11" t="s">
        <v>7</v>
      </c>
      <c r="C38" s="12" t="s">
        <v>32</v>
      </c>
      <c r="D38" s="13" t="s">
        <v>33</v>
      </c>
      <c r="E38" s="14" t="s">
        <v>10</v>
      </c>
      <c r="F38" s="15" t="s">
        <v>11</v>
      </c>
      <c r="G38" s="16"/>
      <c r="H38" s="17" t="s">
        <v>12</v>
      </c>
      <c r="I38" s="18"/>
      <c r="J38" s="19" t="s">
        <v>13</v>
      </c>
    </row>
    <row r="39" spans="1:10" x14ac:dyDescent="0.3">
      <c r="A39">
        <v>1</v>
      </c>
      <c r="B39" s="20" t="s">
        <v>14</v>
      </c>
      <c r="C39" s="21">
        <f>D39*$A$8</f>
        <v>64220</v>
      </c>
      <c r="D39" s="22">
        <v>190</v>
      </c>
      <c r="E39" s="9" t="s">
        <v>15</v>
      </c>
      <c r="F39" s="23">
        <f>$C$22*C39</f>
        <v>3715.2913570590536</v>
      </c>
      <c r="G39" s="24" t="s">
        <v>16</v>
      </c>
      <c r="H39" s="25">
        <f>$D$22*D39</f>
        <v>3715.2913570590536</v>
      </c>
      <c r="I39" s="24" t="s">
        <v>17</v>
      </c>
      <c r="J39" s="26">
        <f>F39+H39</f>
        <v>7430.5827141181071</v>
      </c>
    </row>
    <row r="40" spans="1:10" x14ac:dyDescent="0.3">
      <c r="A40">
        <v>2</v>
      </c>
      <c r="B40" s="20" t="s">
        <v>18</v>
      </c>
      <c r="C40" s="21">
        <f t="shared" ref="C40:C48" si="4">D40*$A$8</f>
        <v>0</v>
      </c>
      <c r="D40" s="22"/>
      <c r="E40" s="9" t="s">
        <v>15</v>
      </c>
      <c r="F40" s="23">
        <f t="shared" ref="F40:F48" si="5">$C$22*C40</f>
        <v>0</v>
      </c>
      <c r="G40" s="24" t="s">
        <v>16</v>
      </c>
      <c r="H40" s="25">
        <f t="shared" ref="H40:H48" si="6">$D$22*D40</f>
        <v>0</v>
      </c>
      <c r="I40" s="24" t="s">
        <v>17</v>
      </c>
      <c r="J40" s="27">
        <f t="shared" ref="J40:J48" si="7">F40+H40</f>
        <v>0</v>
      </c>
    </row>
    <row r="41" spans="1:10" x14ac:dyDescent="0.3">
      <c r="A41">
        <v>3</v>
      </c>
      <c r="B41" s="20" t="s">
        <v>19</v>
      </c>
      <c r="C41" s="21">
        <f t="shared" si="4"/>
        <v>0</v>
      </c>
      <c r="D41" s="22"/>
      <c r="E41" s="9" t="s">
        <v>15</v>
      </c>
      <c r="F41" s="23">
        <f t="shared" si="5"/>
        <v>0</v>
      </c>
      <c r="G41" s="24" t="s">
        <v>16</v>
      </c>
      <c r="H41" s="25">
        <f t="shared" si="6"/>
        <v>0</v>
      </c>
      <c r="I41" s="24" t="s">
        <v>17</v>
      </c>
      <c r="J41" s="28">
        <f t="shared" si="7"/>
        <v>0</v>
      </c>
    </row>
    <row r="42" spans="1:10" x14ac:dyDescent="0.3">
      <c r="A42">
        <v>4</v>
      </c>
      <c r="B42" s="20" t="s">
        <v>20</v>
      </c>
      <c r="C42" s="21">
        <f t="shared" si="4"/>
        <v>0</v>
      </c>
      <c r="D42" s="22"/>
      <c r="E42" s="9" t="s">
        <v>15</v>
      </c>
      <c r="F42" s="23">
        <f t="shared" si="5"/>
        <v>0</v>
      </c>
      <c r="G42" s="24" t="s">
        <v>16</v>
      </c>
      <c r="H42" s="25">
        <f t="shared" si="6"/>
        <v>0</v>
      </c>
      <c r="I42" s="24" t="s">
        <v>17</v>
      </c>
      <c r="J42" s="28">
        <f t="shared" si="7"/>
        <v>0</v>
      </c>
    </row>
    <row r="43" spans="1:10" x14ac:dyDescent="0.3">
      <c r="A43">
        <v>5</v>
      </c>
      <c r="B43" s="20" t="s">
        <v>21</v>
      </c>
      <c r="C43" s="21">
        <f t="shared" si="4"/>
        <v>0</v>
      </c>
      <c r="D43" s="22"/>
      <c r="E43" s="9" t="s">
        <v>15</v>
      </c>
      <c r="F43" s="23">
        <f t="shared" si="5"/>
        <v>0</v>
      </c>
      <c r="G43" s="24" t="s">
        <v>16</v>
      </c>
      <c r="H43" s="25">
        <f t="shared" si="6"/>
        <v>0</v>
      </c>
      <c r="I43" s="24" t="s">
        <v>17</v>
      </c>
      <c r="J43" s="28">
        <f t="shared" si="7"/>
        <v>0</v>
      </c>
    </row>
    <row r="44" spans="1:10" x14ac:dyDescent="0.3">
      <c r="A44">
        <v>6</v>
      </c>
      <c r="B44" s="20" t="s">
        <v>22</v>
      </c>
      <c r="C44" s="21">
        <f t="shared" si="4"/>
        <v>0</v>
      </c>
      <c r="D44" s="22"/>
      <c r="E44" s="9" t="s">
        <v>15</v>
      </c>
      <c r="F44" s="23">
        <f t="shared" si="5"/>
        <v>0</v>
      </c>
      <c r="G44" s="24" t="s">
        <v>16</v>
      </c>
      <c r="H44" s="25">
        <f t="shared" si="6"/>
        <v>0</v>
      </c>
      <c r="I44" s="24" t="s">
        <v>17</v>
      </c>
      <c r="J44" s="28">
        <f t="shared" si="7"/>
        <v>0</v>
      </c>
    </row>
    <row r="45" spans="1:10" x14ac:dyDescent="0.3">
      <c r="A45">
        <v>7</v>
      </c>
      <c r="B45" s="20" t="s">
        <v>23</v>
      </c>
      <c r="C45" s="21">
        <f t="shared" si="4"/>
        <v>0</v>
      </c>
      <c r="D45" s="22"/>
      <c r="E45" s="9" t="s">
        <v>15</v>
      </c>
      <c r="F45" s="23">
        <f t="shared" si="5"/>
        <v>0</v>
      </c>
      <c r="G45" s="24" t="s">
        <v>16</v>
      </c>
      <c r="H45" s="25">
        <f t="shared" si="6"/>
        <v>0</v>
      </c>
      <c r="I45" s="24" t="s">
        <v>17</v>
      </c>
      <c r="J45" s="28">
        <f t="shared" si="7"/>
        <v>0</v>
      </c>
    </row>
    <row r="46" spans="1:10" x14ac:dyDescent="0.3">
      <c r="A46">
        <v>8</v>
      </c>
      <c r="B46" s="20" t="s">
        <v>24</v>
      </c>
      <c r="C46" s="21">
        <f t="shared" si="4"/>
        <v>0</v>
      </c>
      <c r="D46" s="22"/>
      <c r="E46" s="9" t="s">
        <v>15</v>
      </c>
      <c r="F46" s="23">
        <f t="shared" si="5"/>
        <v>0</v>
      </c>
      <c r="G46" s="24" t="s">
        <v>16</v>
      </c>
      <c r="H46" s="25">
        <f t="shared" si="6"/>
        <v>0</v>
      </c>
      <c r="I46" s="24" t="s">
        <v>17</v>
      </c>
      <c r="J46" s="27">
        <f>F46+H46</f>
        <v>0</v>
      </c>
    </row>
    <row r="47" spans="1:10" x14ac:dyDescent="0.3">
      <c r="A47">
        <v>9</v>
      </c>
      <c r="B47" s="20" t="s">
        <v>25</v>
      </c>
      <c r="C47" s="21">
        <f t="shared" si="4"/>
        <v>0</v>
      </c>
      <c r="D47" s="22"/>
      <c r="E47" s="9" t="s">
        <v>15</v>
      </c>
      <c r="F47" s="23">
        <f t="shared" si="5"/>
        <v>0</v>
      </c>
      <c r="G47" s="24" t="s">
        <v>16</v>
      </c>
      <c r="H47" s="25">
        <f t="shared" si="6"/>
        <v>0</v>
      </c>
      <c r="I47" s="24" t="s">
        <v>17</v>
      </c>
      <c r="J47" s="28">
        <f t="shared" ref="J47:J54" si="8">F47+H47</f>
        <v>0</v>
      </c>
    </row>
    <row r="48" spans="1:10" x14ac:dyDescent="0.3">
      <c r="A48">
        <v>10</v>
      </c>
      <c r="B48" s="20" t="s">
        <v>26</v>
      </c>
      <c r="C48" s="21">
        <f t="shared" si="4"/>
        <v>0</v>
      </c>
      <c r="D48" s="22"/>
      <c r="E48" s="9" t="s">
        <v>15</v>
      </c>
      <c r="F48" s="23">
        <f t="shared" si="5"/>
        <v>0</v>
      </c>
      <c r="G48" s="24" t="s">
        <v>16</v>
      </c>
      <c r="H48" s="25">
        <f t="shared" si="6"/>
        <v>0</v>
      </c>
      <c r="I48" s="24" t="s">
        <v>17</v>
      </c>
      <c r="J48" s="26">
        <f t="shared" si="8"/>
        <v>0</v>
      </c>
    </row>
    <row r="49" spans="2:10" x14ac:dyDescent="0.3">
      <c r="B49" s="29" t="s">
        <v>27</v>
      </c>
      <c r="C49" s="30">
        <f>SUM(C39:C48)</f>
        <v>64220</v>
      </c>
      <c r="D49" s="31">
        <f>SUM(D39:D48)</f>
        <v>190</v>
      </c>
    </row>
    <row r="50" spans="2:10" x14ac:dyDescent="0.3">
      <c r="B50" s="20" t="s">
        <v>28</v>
      </c>
      <c r="C50" s="32">
        <f>D37/C49</f>
        <v>0</v>
      </c>
      <c r="D50" s="33">
        <f>D37/D49</f>
        <v>0</v>
      </c>
      <c r="F50" s="34">
        <f>SUM(F39:F48)</f>
        <v>3715.2913570590536</v>
      </c>
      <c r="G50" s="24" t="s">
        <v>16</v>
      </c>
      <c r="H50" s="35">
        <f>SUM(H39:H48)</f>
        <v>3715.2913570590536</v>
      </c>
      <c r="I50" s="24" t="s">
        <v>17</v>
      </c>
      <c r="J50" s="30">
        <f>SUM(J39:J48)</f>
        <v>7430.5827141181071</v>
      </c>
    </row>
    <row r="51" spans="2:10" x14ac:dyDescent="0.3">
      <c r="C51" s="36"/>
      <c r="D51" s="37"/>
    </row>
    <row r="52" spans="2:10" ht="15" thickBot="1" x14ac:dyDescent="0.35">
      <c r="J52" s="38"/>
    </row>
    <row r="53" spans="2:10" x14ac:dyDescent="0.3">
      <c r="F53" s="39" t="s">
        <v>29</v>
      </c>
      <c r="G53" s="40"/>
      <c r="J53" s="38"/>
    </row>
    <row r="54" spans="2:10" ht="15" thickBot="1" x14ac:dyDescent="0.35">
      <c r="F54" s="41">
        <f>113.14*15</f>
        <v>1697.1</v>
      </c>
      <c r="G54" s="42" t="s">
        <v>30</v>
      </c>
      <c r="J54" s="38"/>
    </row>
  </sheetData>
  <mergeCells count="4">
    <mergeCell ref="B2:C2"/>
    <mergeCell ref="B7:C7"/>
    <mergeCell ref="B30:C30"/>
    <mergeCell ref="B35:C3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7" r:id="rId3" name="Check Box 43">
              <controlPr defaultSize="0" autoFill="0" autoLine="0" autoPict="0">
                <anchor moveWithCells="1">
                  <from>
                    <xdr:col>4</xdr:col>
                    <xdr:colOff>312420</xdr:colOff>
                    <xdr:row>9</xdr:row>
                    <xdr:rowOff>0</xdr:rowOff>
                  </from>
                  <to>
                    <xdr:col>4</xdr:col>
                    <xdr:colOff>617220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" name="Check Box 44">
              <controlPr defaultSize="0" autoFill="0" autoLine="0" autoPict="0">
                <anchor moveWithCells="1">
                  <from>
                    <xdr:col>4</xdr:col>
                    <xdr:colOff>304800</xdr:colOff>
                    <xdr:row>9</xdr:row>
                    <xdr:rowOff>213360</xdr:rowOff>
                  </from>
                  <to>
                    <xdr:col>4</xdr:col>
                    <xdr:colOff>609600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" name="Check Box 45">
              <controlPr defaultSize="0" autoFill="0" autoLine="0" autoPict="0">
                <anchor moveWithCells="1">
                  <from>
                    <xdr:col>4</xdr:col>
                    <xdr:colOff>312420</xdr:colOff>
                    <xdr:row>10</xdr:row>
                    <xdr:rowOff>38100</xdr:rowOff>
                  </from>
                  <to>
                    <xdr:col>4</xdr:col>
                    <xdr:colOff>617220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6" name="Check Box 46">
              <controlPr defaultSize="0" autoFill="0" autoLine="0" autoPict="0">
                <anchor moveWithCells="1">
                  <from>
                    <xdr:col>4</xdr:col>
                    <xdr:colOff>312420</xdr:colOff>
                    <xdr:row>11</xdr:row>
                    <xdr:rowOff>38100</xdr:rowOff>
                  </from>
                  <to>
                    <xdr:col>4</xdr:col>
                    <xdr:colOff>617220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" name="Check Box 47">
              <controlPr defaultSize="0" autoFill="0" autoLine="0" autoPict="0">
                <anchor moveWithCells="1">
                  <from>
                    <xdr:col>4</xdr:col>
                    <xdr:colOff>312420</xdr:colOff>
                    <xdr:row>12</xdr:row>
                    <xdr:rowOff>45720</xdr:rowOff>
                  </from>
                  <to>
                    <xdr:col>4</xdr:col>
                    <xdr:colOff>617220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8" name="Check Box 48">
              <controlPr defaultSize="0" autoFill="0" autoLine="0" autoPict="0">
                <anchor moveWithCells="1">
                  <from>
                    <xdr:col>4</xdr:col>
                    <xdr:colOff>312420</xdr:colOff>
                    <xdr:row>13</xdr:row>
                    <xdr:rowOff>45720</xdr:rowOff>
                  </from>
                  <to>
                    <xdr:col>4</xdr:col>
                    <xdr:colOff>617220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9" name="Check Box 49">
              <controlPr defaultSize="0" autoFill="0" autoLine="0" autoPict="0">
                <anchor moveWithCells="1">
                  <from>
                    <xdr:col>4</xdr:col>
                    <xdr:colOff>312420</xdr:colOff>
                    <xdr:row>14</xdr:row>
                    <xdr:rowOff>30480</xdr:rowOff>
                  </from>
                  <to>
                    <xdr:col>4</xdr:col>
                    <xdr:colOff>617220</xdr:colOff>
                    <xdr:row>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0" name="Check Box 50">
              <controlPr defaultSize="0" autoFill="0" autoLine="0" autoPict="0">
                <anchor moveWithCells="1">
                  <from>
                    <xdr:col>4</xdr:col>
                    <xdr:colOff>312420</xdr:colOff>
                    <xdr:row>15</xdr:row>
                    <xdr:rowOff>45720</xdr:rowOff>
                  </from>
                  <to>
                    <xdr:col>4</xdr:col>
                    <xdr:colOff>617220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1" name="Check Box 51">
              <controlPr defaultSize="0" autoFill="0" autoLine="0" autoPict="0">
                <anchor moveWithCells="1">
                  <from>
                    <xdr:col>4</xdr:col>
                    <xdr:colOff>312420</xdr:colOff>
                    <xdr:row>16</xdr:row>
                    <xdr:rowOff>30480</xdr:rowOff>
                  </from>
                  <to>
                    <xdr:col>4</xdr:col>
                    <xdr:colOff>617220</xdr:colOff>
                    <xdr:row>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2" name="Check Box 52">
              <controlPr defaultSize="0" autoFill="0" autoLine="0" autoPict="0">
                <anchor moveWithCells="1">
                  <from>
                    <xdr:col>4</xdr:col>
                    <xdr:colOff>304800</xdr:colOff>
                    <xdr:row>17</xdr:row>
                    <xdr:rowOff>38100</xdr:rowOff>
                  </from>
                  <to>
                    <xdr:col>4</xdr:col>
                    <xdr:colOff>609600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3" name="Check Box 53">
              <controlPr defaultSize="0" autoFill="0" autoLine="0" autoPict="0">
                <anchor moveWithCells="1">
                  <from>
                    <xdr:col>4</xdr:col>
                    <xdr:colOff>312420</xdr:colOff>
                    <xdr:row>37</xdr:row>
                    <xdr:rowOff>0</xdr:rowOff>
                  </from>
                  <to>
                    <xdr:col>4</xdr:col>
                    <xdr:colOff>617220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4" name="Check Box 54">
              <controlPr defaultSize="0" autoFill="0" autoLine="0" autoPict="0">
                <anchor moveWithCells="1">
                  <from>
                    <xdr:col>4</xdr:col>
                    <xdr:colOff>304800</xdr:colOff>
                    <xdr:row>37</xdr:row>
                    <xdr:rowOff>213360</xdr:rowOff>
                  </from>
                  <to>
                    <xdr:col>4</xdr:col>
                    <xdr:colOff>609600</xdr:colOff>
                    <xdr:row>44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5" name="Check Box 55">
              <controlPr defaultSize="0" autoFill="0" autoLine="0" autoPict="0">
                <anchor moveWithCells="1">
                  <from>
                    <xdr:col>4</xdr:col>
                    <xdr:colOff>312420</xdr:colOff>
                    <xdr:row>38</xdr:row>
                    <xdr:rowOff>38100</xdr:rowOff>
                  </from>
                  <to>
                    <xdr:col>4</xdr:col>
                    <xdr:colOff>617220</xdr:colOff>
                    <xdr:row>42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6" name="Check Box 56">
              <controlPr defaultSize="0" autoFill="0" autoLine="0" autoPict="0">
                <anchor moveWithCells="1">
                  <from>
                    <xdr:col>4</xdr:col>
                    <xdr:colOff>312420</xdr:colOff>
                    <xdr:row>39</xdr:row>
                    <xdr:rowOff>38100</xdr:rowOff>
                  </from>
                  <to>
                    <xdr:col>4</xdr:col>
                    <xdr:colOff>617220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7" name="Check Box 57">
              <controlPr defaultSize="0" autoFill="0" autoLine="0" autoPict="0">
                <anchor moveWithCells="1">
                  <from>
                    <xdr:col>4</xdr:col>
                    <xdr:colOff>312420</xdr:colOff>
                    <xdr:row>40</xdr:row>
                    <xdr:rowOff>45720</xdr:rowOff>
                  </from>
                  <to>
                    <xdr:col>4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8" name="Check Box 58">
              <controlPr defaultSize="0" autoFill="0" autoLine="0" autoPict="0">
                <anchor moveWithCells="1">
                  <from>
                    <xdr:col>4</xdr:col>
                    <xdr:colOff>312420</xdr:colOff>
                    <xdr:row>41</xdr:row>
                    <xdr:rowOff>45720</xdr:rowOff>
                  </from>
                  <to>
                    <xdr:col>4</xdr:col>
                    <xdr:colOff>617220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9" name="Check Box 59">
              <controlPr defaultSize="0" autoFill="0" autoLine="0" autoPict="0">
                <anchor moveWithCells="1">
                  <from>
                    <xdr:col>4</xdr:col>
                    <xdr:colOff>312420</xdr:colOff>
                    <xdr:row>42</xdr:row>
                    <xdr:rowOff>30480</xdr:rowOff>
                  </from>
                  <to>
                    <xdr:col>4</xdr:col>
                    <xdr:colOff>617220</xdr:colOff>
                    <xdr:row>46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0" name="Check Box 60">
              <controlPr defaultSize="0" autoFill="0" autoLine="0" autoPict="0">
                <anchor moveWithCells="1">
                  <from>
                    <xdr:col>4</xdr:col>
                    <xdr:colOff>312420</xdr:colOff>
                    <xdr:row>43</xdr:row>
                    <xdr:rowOff>45720</xdr:rowOff>
                  </from>
                  <to>
                    <xdr:col>4</xdr:col>
                    <xdr:colOff>617220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1" name="Check Box 61">
              <controlPr defaultSize="0" autoFill="0" autoLine="0" autoPict="0">
                <anchor moveWithCells="1">
                  <from>
                    <xdr:col>4</xdr:col>
                    <xdr:colOff>312420</xdr:colOff>
                    <xdr:row>44</xdr:row>
                    <xdr:rowOff>30480</xdr:rowOff>
                  </from>
                  <to>
                    <xdr:col>4</xdr:col>
                    <xdr:colOff>617220</xdr:colOff>
                    <xdr:row>48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2" name="Check Box 62">
              <controlPr defaultSize="0" autoFill="0" autoLine="0" autoPict="0">
                <anchor moveWithCells="1">
                  <from>
                    <xdr:col>4</xdr:col>
                    <xdr:colOff>304800</xdr:colOff>
                    <xdr:row>45</xdr:row>
                    <xdr:rowOff>38100</xdr:rowOff>
                  </from>
                  <to>
                    <xdr:col>4</xdr:col>
                    <xdr:colOff>609600</xdr:colOff>
                    <xdr:row>49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4E2E-B544-4E8D-892C-F4AEC8D7E3D8}">
  <dimension ref="A2:T66"/>
  <sheetViews>
    <sheetView workbookViewId="0">
      <selection activeCell="J11" sqref="J11"/>
    </sheetView>
  </sheetViews>
  <sheetFormatPr baseColWidth="10" defaultRowHeight="14.4" x14ac:dyDescent="0.3"/>
  <cols>
    <col min="1" max="12" width="14.21875" customWidth="1"/>
  </cols>
  <sheetData>
    <row r="2" spans="1:20" x14ac:dyDescent="0.3">
      <c r="A2" s="18" t="s">
        <v>59</v>
      </c>
    </row>
    <row r="3" spans="1:20" x14ac:dyDescent="0.3">
      <c r="A3" s="52"/>
    </row>
    <row r="4" spans="1:20" x14ac:dyDescent="0.3">
      <c r="C4" s="57" t="s">
        <v>34</v>
      </c>
      <c r="D4" s="57"/>
      <c r="R4" t="s">
        <v>51</v>
      </c>
      <c r="S4">
        <v>8</v>
      </c>
      <c r="T4">
        <f>S4*6</f>
        <v>48</v>
      </c>
    </row>
    <row r="5" spans="1:20" x14ac:dyDescent="0.3">
      <c r="R5" t="s">
        <v>52</v>
      </c>
      <c r="S5">
        <v>7</v>
      </c>
      <c r="T5">
        <f t="shared" ref="T5:T6" si="0">S5*6</f>
        <v>42</v>
      </c>
    </row>
    <row r="6" spans="1:20" x14ac:dyDescent="0.3">
      <c r="R6" t="s">
        <v>53</v>
      </c>
      <c r="S6">
        <v>7.5</v>
      </c>
      <c r="T6">
        <f t="shared" si="0"/>
        <v>45</v>
      </c>
    </row>
    <row r="7" spans="1:20" x14ac:dyDescent="0.3">
      <c r="A7" s="55" t="s">
        <v>58</v>
      </c>
      <c r="B7" s="55"/>
      <c r="C7" s="60">
        <v>14700</v>
      </c>
    </row>
    <row r="8" spans="1:20" x14ac:dyDescent="0.3">
      <c r="A8" s="55" t="s">
        <v>50</v>
      </c>
      <c r="B8" s="55"/>
      <c r="C8" s="24" t="s">
        <v>35</v>
      </c>
    </row>
    <row r="9" spans="1:20" x14ac:dyDescent="0.3">
      <c r="A9" s="55" t="s">
        <v>48</v>
      </c>
      <c r="B9" s="55"/>
      <c r="C9" s="24" t="s">
        <v>55</v>
      </c>
    </row>
    <row r="10" spans="1:20" x14ac:dyDescent="0.3">
      <c r="A10" s="56" t="s">
        <v>49</v>
      </c>
      <c r="B10" s="56"/>
      <c r="C10" s="58" t="s">
        <v>51</v>
      </c>
      <c r="D10" s="58">
        <f>VLOOKUP(C10,R4:T6,2,FALSE)</f>
        <v>8</v>
      </c>
      <c r="E10" s="58">
        <f>VLOOKUP(D10,S4:U6,2,FALSE)</f>
        <v>48</v>
      </c>
    </row>
    <row r="11" spans="1:20" x14ac:dyDescent="0.3">
      <c r="A11" s="56" t="s">
        <v>36</v>
      </c>
      <c r="B11" s="56"/>
      <c r="C11" s="24">
        <v>10</v>
      </c>
    </row>
    <row r="12" spans="1:20" x14ac:dyDescent="0.3">
      <c r="A12" s="56" t="s">
        <v>37</v>
      </c>
      <c r="B12" s="56"/>
      <c r="C12" s="24">
        <f>C11*6</f>
        <v>60</v>
      </c>
    </row>
    <row r="13" spans="1:20" x14ac:dyDescent="0.3">
      <c r="A13" s="56" t="s">
        <v>54</v>
      </c>
      <c r="B13" s="56"/>
      <c r="C13" s="61">
        <f>C7/30.4</f>
        <v>483.5526315789474</v>
      </c>
    </row>
    <row r="14" spans="1:20" x14ac:dyDescent="0.3">
      <c r="A14" s="56" t="s">
        <v>39</v>
      </c>
      <c r="B14" s="56"/>
      <c r="C14" s="61">
        <f>C13*7</f>
        <v>3384.8684210526317</v>
      </c>
      <c r="D14" s="38"/>
    </row>
    <row r="15" spans="1:20" x14ac:dyDescent="0.3">
      <c r="A15" s="56" t="s">
        <v>40</v>
      </c>
      <c r="B15" s="56"/>
      <c r="C15" s="61">
        <f>C13/8</f>
        <v>60.444078947368425</v>
      </c>
    </row>
    <row r="16" spans="1:20" x14ac:dyDescent="0.3">
      <c r="A16" s="56" t="s">
        <v>41</v>
      </c>
      <c r="B16" s="56"/>
      <c r="C16" s="24">
        <f>C12-E10</f>
        <v>12</v>
      </c>
    </row>
    <row r="17" spans="1:13" x14ac:dyDescent="0.3">
      <c r="A17" s="56" t="s">
        <v>42</v>
      </c>
      <c r="B17" s="56"/>
      <c r="C17" s="61">
        <f>(C15*2)*(9)</f>
        <v>1087.9934210526317</v>
      </c>
      <c r="D17" s="50" t="s">
        <v>43</v>
      </c>
      <c r="E17" s="50"/>
      <c r="F17" s="50"/>
    </row>
    <row r="18" spans="1:13" x14ac:dyDescent="0.3">
      <c r="A18" s="56" t="s">
        <v>44</v>
      </c>
      <c r="B18" s="56"/>
      <c r="C18" s="61">
        <f>(C15*3)+(3)</f>
        <v>184.33223684210526</v>
      </c>
      <c r="D18" s="50" t="s">
        <v>45</v>
      </c>
      <c r="E18" s="50"/>
      <c r="F18" s="50"/>
    </row>
    <row r="19" spans="1:13" x14ac:dyDescent="0.3">
      <c r="A19" s="56" t="s">
        <v>57</v>
      </c>
      <c r="B19" s="56"/>
      <c r="C19" s="38">
        <f>SUM(C17:C18)</f>
        <v>1272.3256578947369</v>
      </c>
    </row>
    <row r="20" spans="1:13" x14ac:dyDescent="0.3">
      <c r="A20" s="56" t="s">
        <v>46</v>
      </c>
      <c r="B20" s="56"/>
      <c r="C20" s="61">
        <f>C13/4</f>
        <v>120.88815789473685</v>
      </c>
      <c r="D20" t="s">
        <v>56</v>
      </c>
      <c r="L20" s="52"/>
      <c r="M20" s="52"/>
    </row>
    <row r="21" spans="1:13" x14ac:dyDescent="0.3">
      <c r="A21" s="54" t="s">
        <v>47</v>
      </c>
      <c r="B21" s="54"/>
      <c r="C21" s="61">
        <f>SUM(C20,C19,C14)</f>
        <v>4778.082236842105</v>
      </c>
    </row>
    <row r="22" spans="1:13" x14ac:dyDescent="0.3">
      <c r="A22" s="53"/>
      <c r="B22" s="53"/>
    </row>
    <row r="23" spans="1:13" x14ac:dyDescent="0.3">
      <c r="A23" s="62" t="s">
        <v>60</v>
      </c>
      <c r="B23" s="62"/>
      <c r="C23" s="47"/>
      <c r="D23" s="47"/>
      <c r="E23" s="47"/>
      <c r="F23" s="47"/>
      <c r="G23" s="47"/>
    </row>
    <row r="25" spans="1:13" x14ac:dyDescent="0.3">
      <c r="A25" s="55" t="s">
        <v>58</v>
      </c>
      <c r="B25" s="55"/>
      <c r="C25" s="60"/>
    </row>
    <row r="26" spans="1:13" x14ac:dyDescent="0.3">
      <c r="A26" s="55" t="s">
        <v>50</v>
      </c>
      <c r="B26" s="55"/>
      <c r="C26" s="24"/>
    </row>
    <row r="27" spans="1:13" x14ac:dyDescent="0.3">
      <c r="A27" s="55" t="s">
        <v>48</v>
      </c>
      <c r="B27" s="55"/>
      <c r="C27" s="24"/>
    </row>
    <row r="28" spans="1:13" x14ac:dyDescent="0.3">
      <c r="A28" s="56" t="s">
        <v>49</v>
      </c>
      <c r="B28" s="56"/>
      <c r="C28" s="58" t="s">
        <v>52</v>
      </c>
      <c r="D28" s="58">
        <f>VLOOKUP(C28,R4:T6,2,FALSE)</f>
        <v>7</v>
      </c>
      <c r="E28" s="58">
        <f>VLOOKUP(D28,S4:U6,2,FALSE)</f>
        <v>42</v>
      </c>
    </row>
    <row r="29" spans="1:13" x14ac:dyDescent="0.3">
      <c r="A29" s="56" t="s">
        <v>36</v>
      </c>
      <c r="B29" s="56"/>
      <c r="C29" s="24"/>
    </row>
    <row r="30" spans="1:13" x14ac:dyDescent="0.3">
      <c r="A30" s="56" t="s">
        <v>37</v>
      </c>
      <c r="B30" s="56"/>
      <c r="C30" s="24">
        <f>C29*6</f>
        <v>0</v>
      </c>
    </row>
    <row r="31" spans="1:13" x14ac:dyDescent="0.3">
      <c r="A31" s="56" t="s">
        <v>54</v>
      </c>
      <c r="B31" s="56"/>
      <c r="C31" s="61">
        <f>C25/30.4</f>
        <v>0</v>
      </c>
    </row>
    <row r="32" spans="1:13" x14ac:dyDescent="0.3">
      <c r="A32" s="56" t="s">
        <v>39</v>
      </c>
      <c r="B32" s="56"/>
      <c r="C32" s="61">
        <f>C31*7</f>
        <v>0</v>
      </c>
      <c r="D32" s="38"/>
    </row>
    <row r="33" spans="1:6" x14ac:dyDescent="0.3">
      <c r="A33" s="56" t="s">
        <v>40</v>
      </c>
      <c r="B33" s="56"/>
      <c r="C33" s="61">
        <f>C31/8</f>
        <v>0</v>
      </c>
    </row>
    <row r="34" spans="1:6" x14ac:dyDescent="0.3">
      <c r="A34" s="56" t="s">
        <v>41</v>
      </c>
      <c r="B34" s="56"/>
      <c r="C34" s="24">
        <f>C30-E28</f>
        <v>-42</v>
      </c>
    </row>
    <row r="35" spans="1:6" x14ac:dyDescent="0.3">
      <c r="A35" s="56" t="s">
        <v>42</v>
      </c>
      <c r="B35" s="56"/>
      <c r="C35" s="61">
        <f>(C33*2)*(9)</f>
        <v>0</v>
      </c>
      <c r="D35" s="50" t="s">
        <v>43</v>
      </c>
      <c r="E35" s="50"/>
      <c r="F35" s="50"/>
    </row>
    <row r="36" spans="1:6" x14ac:dyDescent="0.3">
      <c r="A36" s="56" t="s">
        <v>44</v>
      </c>
      <c r="B36" s="56"/>
      <c r="C36" s="61">
        <f>(C33*3)+(3)</f>
        <v>3</v>
      </c>
      <c r="D36" s="50" t="s">
        <v>45</v>
      </c>
      <c r="E36" s="50"/>
      <c r="F36" s="50"/>
    </row>
    <row r="37" spans="1:6" x14ac:dyDescent="0.3">
      <c r="A37" s="56" t="s">
        <v>57</v>
      </c>
      <c r="B37" s="56"/>
      <c r="C37" s="38">
        <f>SUM(C35:C36)</f>
        <v>3</v>
      </c>
    </row>
    <row r="38" spans="1:6" x14ac:dyDescent="0.3">
      <c r="A38" s="56" t="s">
        <v>46</v>
      </c>
      <c r="B38" s="56"/>
      <c r="C38" s="61">
        <f>C31/4</f>
        <v>0</v>
      </c>
      <c r="D38" t="s">
        <v>56</v>
      </c>
    </row>
    <row r="39" spans="1:6" x14ac:dyDescent="0.3">
      <c r="A39" s="54" t="s">
        <v>47</v>
      </c>
      <c r="B39" s="54"/>
      <c r="C39" s="61">
        <f>SUM(C38,C37,C32)</f>
        <v>3</v>
      </c>
    </row>
    <row r="40" spans="1:6" x14ac:dyDescent="0.3">
      <c r="A40" s="53"/>
      <c r="B40" s="53"/>
    </row>
    <row r="41" spans="1:6" x14ac:dyDescent="0.3">
      <c r="A41" s="53"/>
      <c r="B41" s="53"/>
    </row>
    <row r="42" spans="1:6" x14ac:dyDescent="0.3">
      <c r="A42" s="53"/>
      <c r="B42" s="53"/>
    </row>
    <row r="43" spans="1:6" x14ac:dyDescent="0.3">
      <c r="A43" s="53"/>
      <c r="B43" s="53"/>
    </row>
    <row r="44" spans="1:6" x14ac:dyDescent="0.3">
      <c r="A44" s="53"/>
      <c r="B44" s="53"/>
    </row>
    <row r="45" spans="1:6" x14ac:dyDescent="0.3">
      <c r="A45" s="53"/>
      <c r="B45" s="53"/>
    </row>
    <row r="46" spans="1:6" x14ac:dyDescent="0.3">
      <c r="A46" s="53"/>
      <c r="B46" s="53"/>
    </row>
    <row r="47" spans="1:6" x14ac:dyDescent="0.3">
      <c r="A47" s="53"/>
      <c r="B47" s="53"/>
    </row>
    <row r="48" spans="1:6" x14ac:dyDescent="0.3">
      <c r="A48" s="53"/>
      <c r="B48" s="53"/>
    </row>
    <row r="49" spans="1:2" x14ac:dyDescent="0.3">
      <c r="A49" s="53"/>
      <c r="B49" s="53"/>
    </row>
    <row r="50" spans="1:2" x14ac:dyDescent="0.3">
      <c r="A50" s="53"/>
      <c r="B50" s="53"/>
    </row>
    <row r="51" spans="1:2" x14ac:dyDescent="0.3">
      <c r="A51" s="53"/>
      <c r="B51" s="53"/>
    </row>
    <row r="52" spans="1:2" x14ac:dyDescent="0.3">
      <c r="A52" s="53"/>
      <c r="B52" s="53"/>
    </row>
    <row r="53" spans="1:2" x14ac:dyDescent="0.3">
      <c r="A53" s="53"/>
      <c r="B53" s="53"/>
    </row>
    <row r="54" spans="1:2" x14ac:dyDescent="0.3">
      <c r="A54" s="53"/>
      <c r="B54" s="53"/>
    </row>
    <row r="55" spans="1:2" x14ac:dyDescent="0.3">
      <c r="A55" s="53"/>
      <c r="B55" s="53"/>
    </row>
    <row r="56" spans="1:2" x14ac:dyDescent="0.3">
      <c r="A56" s="53"/>
      <c r="B56" s="53"/>
    </row>
    <row r="57" spans="1:2" x14ac:dyDescent="0.3">
      <c r="A57" s="53"/>
      <c r="B57" s="53"/>
    </row>
    <row r="58" spans="1:2" x14ac:dyDescent="0.3">
      <c r="A58" s="53"/>
      <c r="B58" s="53"/>
    </row>
    <row r="59" spans="1:2" x14ac:dyDescent="0.3">
      <c r="A59" s="53"/>
      <c r="B59" s="53"/>
    </row>
    <row r="60" spans="1:2" x14ac:dyDescent="0.3">
      <c r="A60" s="53"/>
      <c r="B60" s="53"/>
    </row>
    <row r="61" spans="1:2" x14ac:dyDescent="0.3">
      <c r="A61" s="53"/>
      <c r="B61" s="53"/>
    </row>
    <row r="62" spans="1:2" x14ac:dyDescent="0.3">
      <c r="A62" s="53"/>
      <c r="B62" s="53"/>
    </row>
    <row r="63" spans="1:2" x14ac:dyDescent="0.3">
      <c r="A63" s="53"/>
      <c r="B63" s="53"/>
    </row>
    <row r="64" spans="1:2" x14ac:dyDescent="0.3">
      <c r="A64" s="53"/>
      <c r="B64" s="53"/>
    </row>
    <row r="65" spans="1:2" x14ac:dyDescent="0.3">
      <c r="A65" s="53"/>
      <c r="B65" s="53"/>
    </row>
    <row r="66" spans="1:2" x14ac:dyDescent="0.3">
      <c r="A66" s="53"/>
      <c r="B66" s="53"/>
    </row>
  </sheetData>
  <dataConsolidate/>
  <mergeCells count="64">
    <mergeCell ref="A63:B63"/>
    <mergeCell ref="A64:B64"/>
    <mergeCell ref="A65:B65"/>
    <mergeCell ref="A66:B66"/>
    <mergeCell ref="D35:F35"/>
    <mergeCell ref="D36:F36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5:B25"/>
    <mergeCell ref="A19:B19"/>
    <mergeCell ref="D17:F17"/>
    <mergeCell ref="D18:F18"/>
    <mergeCell ref="A26:B26"/>
    <mergeCell ref="A18:B18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8:B8"/>
    <mergeCell ref="A9:B9"/>
    <mergeCell ref="A7:B7"/>
    <mergeCell ref="A10:B10"/>
    <mergeCell ref="A11:B11"/>
    <mergeCell ref="C4:D4"/>
  </mergeCells>
  <dataValidations count="1">
    <dataValidation type="list" allowBlank="1" showInputMessage="1" showErrorMessage="1" sqref="C10 C28" xr:uid="{C1BBA8EB-3ACD-42A0-84E8-381E23564A43}">
      <formula1>$R$4:$R$6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39B79-2501-4270-A2DE-6FA1492F4C3D}">
  <dimension ref="A1:G49"/>
  <sheetViews>
    <sheetView topLeftCell="A29" workbookViewId="0">
      <selection activeCell="F43" sqref="F43"/>
    </sheetView>
  </sheetViews>
  <sheetFormatPr baseColWidth="10" defaultRowHeight="14.4" x14ac:dyDescent="0.3"/>
  <cols>
    <col min="1" max="1" width="27.77734375" customWidth="1"/>
    <col min="2" max="3" width="17.21875" customWidth="1"/>
    <col min="4" max="4" width="20.77734375" customWidth="1"/>
    <col min="6" max="6" width="15.77734375" customWidth="1"/>
    <col min="7" max="7" width="16.44140625" bestFit="1" customWidth="1"/>
  </cols>
  <sheetData>
    <row r="1" spans="1:7" ht="15" thickBot="1" x14ac:dyDescent="0.35"/>
    <row r="2" spans="1:7" ht="15" thickBot="1" x14ac:dyDescent="0.35">
      <c r="B2" s="1" t="s">
        <v>61</v>
      </c>
      <c r="C2" s="1"/>
      <c r="F2" s="77" t="s">
        <v>69</v>
      </c>
      <c r="G2" s="77" t="s">
        <v>68</v>
      </c>
    </row>
    <row r="3" spans="1:7" ht="15" thickBot="1" x14ac:dyDescent="0.35">
      <c r="B3" s="48"/>
      <c r="C3" s="48"/>
      <c r="F3" s="76">
        <v>1</v>
      </c>
      <c r="G3" s="76">
        <v>12</v>
      </c>
    </row>
    <row r="4" spans="1:7" ht="15" thickBot="1" x14ac:dyDescent="0.35">
      <c r="B4" s="48" t="s">
        <v>62</v>
      </c>
      <c r="C4" s="48"/>
      <c r="D4" s="73"/>
      <c r="F4" s="75">
        <v>2</v>
      </c>
      <c r="G4" s="75">
        <v>14</v>
      </c>
    </row>
    <row r="5" spans="1:7" ht="15" thickBot="1" x14ac:dyDescent="0.35">
      <c r="B5" s="63">
        <v>260</v>
      </c>
      <c r="C5" s="48"/>
      <c r="D5" s="73" t="s">
        <v>38</v>
      </c>
      <c r="F5" s="75">
        <v>3</v>
      </c>
      <c r="G5" s="75">
        <v>16</v>
      </c>
    </row>
    <row r="6" spans="1:7" ht="15" thickBot="1" x14ac:dyDescent="0.35">
      <c r="A6" s="64" t="s">
        <v>63</v>
      </c>
      <c r="B6" s="65">
        <f>F6*B5</f>
        <v>1040</v>
      </c>
      <c r="C6" s="66"/>
      <c r="D6" s="74" t="s">
        <v>64</v>
      </c>
      <c r="F6" s="75">
        <v>4</v>
      </c>
      <c r="G6" s="75">
        <v>18</v>
      </c>
    </row>
    <row r="7" spans="1:7" ht="15" thickBot="1" x14ac:dyDescent="0.35">
      <c r="A7" s="67" t="s">
        <v>65</v>
      </c>
      <c r="B7" s="68">
        <v>0.25</v>
      </c>
      <c r="C7" s="48"/>
      <c r="D7" s="73"/>
      <c r="F7" s="75">
        <v>5</v>
      </c>
      <c r="G7" s="75">
        <v>20</v>
      </c>
    </row>
    <row r="8" spans="1:7" ht="15" thickBot="1" x14ac:dyDescent="0.35">
      <c r="A8" s="67"/>
      <c r="B8" s="69">
        <f>B6*0.25</f>
        <v>260</v>
      </c>
      <c r="C8" s="70"/>
      <c r="D8" s="74" t="s">
        <v>66</v>
      </c>
      <c r="F8" s="75" t="s">
        <v>70</v>
      </c>
      <c r="G8" s="75">
        <v>22</v>
      </c>
    </row>
    <row r="9" spans="1:7" ht="15" thickBot="1" x14ac:dyDescent="0.35">
      <c r="B9" s="48" t="s">
        <v>16</v>
      </c>
      <c r="C9" s="48"/>
      <c r="D9" s="73"/>
      <c r="F9" s="75" t="s">
        <v>71</v>
      </c>
      <c r="G9" s="75">
        <v>24</v>
      </c>
    </row>
    <row r="10" spans="1:7" ht="15" thickBot="1" x14ac:dyDescent="0.35">
      <c r="A10" s="9" t="s">
        <v>67</v>
      </c>
      <c r="B10" s="71">
        <f>B6+B8</f>
        <v>1300</v>
      </c>
      <c r="C10" s="72"/>
      <c r="D10" s="73"/>
      <c r="F10" s="75" t="s">
        <v>72</v>
      </c>
      <c r="G10" s="75">
        <v>26</v>
      </c>
    </row>
    <row r="11" spans="1:7" ht="15" thickBot="1" x14ac:dyDescent="0.35">
      <c r="D11" s="73"/>
      <c r="F11" s="75" t="s">
        <v>73</v>
      </c>
      <c r="G11" s="75">
        <v>28</v>
      </c>
    </row>
    <row r="12" spans="1:7" ht="15" thickBot="1" x14ac:dyDescent="0.35">
      <c r="D12" s="73"/>
      <c r="F12" s="75" t="s">
        <v>74</v>
      </c>
      <c r="G12" s="75">
        <v>30</v>
      </c>
    </row>
    <row r="13" spans="1:7" x14ac:dyDescent="0.3">
      <c r="D13" s="73"/>
    </row>
    <row r="14" spans="1:7" ht="15" thickBot="1" x14ac:dyDescent="0.35">
      <c r="D14" s="73"/>
    </row>
    <row r="15" spans="1:7" ht="15" thickBot="1" x14ac:dyDescent="0.35">
      <c r="B15" s="1" t="s">
        <v>61</v>
      </c>
      <c r="C15" s="1"/>
      <c r="F15" s="77" t="s">
        <v>69</v>
      </c>
      <c r="G15" s="77" t="s">
        <v>68</v>
      </c>
    </row>
    <row r="16" spans="1:7" ht="15" thickBot="1" x14ac:dyDescent="0.35">
      <c r="B16" s="48"/>
      <c r="C16" s="48"/>
      <c r="F16" s="76">
        <v>1</v>
      </c>
      <c r="G16" s="76">
        <v>12</v>
      </c>
    </row>
    <row r="17" spans="1:7" ht="15" thickBot="1" x14ac:dyDescent="0.35">
      <c r="B17" s="48" t="s">
        <v>75</v>
      </c>
      <c r="C17" s="48"/>
      <c r="D17" s="73"/>
      <c r="F17" s="75">
        <v>2</v>
      </c>
      <c r="G17" s="75">
        <v>14</v>
      </c>
    </row>
    <row r="18" spans="1:7" ht="15" thickBot="1" x14ac:dyDescent="0.35">
      <c r="B18" s="63"/>
      <c r="C18" s="48"/>
      <c r="D18" s="73" t="s">
        <v>38</v>
      </c>
      <c r="F18" s="75">
        <v>3</v>
      </c>
      <c r="G18" s="75">
        <v>16</v>
      </c>
    </row>
    <row r="19" spans="1:7" ht="15" thickBot="1" x14ac:dyDescent="0.35">
      <c r="A19" s="64" t="s">
        <v>63</v>
      </c>
      <c r="B19" s="65">
        <f>F19*B18</f>
        <v>0</v>
      </c>
      <c r="C19" s="66"/>
      <c r="D19" s="74" t="s">
        <v>64</v>
      </c>
      <c r="F19" s="75">
        <v>4</v>
      </c>
      <c r="G19" s="75">
        <v>18</v>
      </c>
    </row>
    <row r="20" spans="1:7" ht="15" thickBot="1" x14ac:dyDescent="0.35">
      <c r="A20" s="67" t="s">
        <v>65</v>
      </c>
      <c r="B20" s="68">
        <v>0.25</v>
      </c>
      <c r="C20" s="48"/>
      <c r="D20" s="73"/>
      <c r="F20" s="75">
        <v>5</v>
      </c>
      <c r="G20" s="75">
        <v>20</v>
      </c>
    </row>
    <row r="21" spans="1:7" ht="15" thickBot="1" x14ac:dyDescent="0.35">
      <c r="A21" s="67"/>
      <c r="B21" s="69">
        <f>B19*0.25</f>
        <v>0</v>
      </c>
      <c r="C21" s="70"/>
      <c r="D21" s="74" t="s">
        <v>66</v>
      </c>
      <c r="F21" s="75" t="s">
        <v>70</v>
      </c>
      <c r="G21" s="75">
        <v>22</v>
      </c>
    </row>
    <row r="22" spans="1:7" ht="15" thickBot="1" x14ac:dyDescent="0.35">
      <c r="B22" s="48" t="s">
        <v>16</v>
      </c>
      <c r="C22" s="48"/>
      <c r="D22" s="73"/>
      <c r="F22" s="75" t="s">
        <v>71</v>
      </c>
      <c r="G22" s="75">
        <v>24</v>
      </c>
    </row>
    <row r="23" spans="1:7" ht="15" thickBot="1" x14ac:dyDescent="0.35">
      <c r="A23" s="9" t="s">
        <v>67</v>
      </c>
      <c r="B23" s="71">
        <f>B19+B21</f>
        <v>0</v>
      </c>
      <c r="C23" s="72"/>
      <c r="D23" s="73"/>
      <c r="F23" s="75" t="s">
        <v>72</v>
      </c>
      <c r="G23" s="75">
        <v>26</v>
      </c>
    </row>
    <row r="24" spans="1:7" ht="15" thickBot="1" x14ac:dyDescent="0.35">
      <c r="D24" s="73"/>
      <c r="F24" s="75" t="s">
        <v>73</v>
      </c>
      <c r="G24" s="75">
        <v>28</v>
      </c>
    </row>
    <row r="25" spans="1:7" ht="15" thickBot="1" x14ac:dyDescent="0.35">
      <c r="D25" s="73"/>
      <c r="F25" s="75" t="s">
        <v>74</v>
      </c>
      <c r="G25" s="75">
        <v>30</v>
      </c>
    </row>
    <row r="27" spans="1:7" x14ac:dyDescent="0.3">
      <c r="B27" s="1" t="s">
        <v>76</v>
      </c>
      <c r="C27" s="1"/>
    </row>
    <row r="29" spans="1:7" ht="15" thickBot="1" x14ac:dyDescent="0.35">
      <c r="B29" t="s">
        <v>38</v>
      </c>
      <c r="C29" s="45">
        <v>260</v>
      </c>
    </row>
    <row r="30" spans="1:7" x14ac:dyDescent="0.3">
      <c r="B30" t="s">
        <v>78</v>
      </c>
      <c r="C30">
        <v>125</v>
      </c>
      <c r="D30" s="78" t="s">
        <v>80</v>
      </c>
    </row>
    <row r="31" spans="1:7" ht="15" thickBot="1" x14ac:dyDescent="0.35">
      <c r="B31" t="s">
        <v>77</v>
      </c>
      <c r="C31" s="9" t="s">
        <v>79</v>
      </c>
      <c r="D31" s="79">
        <f>12/365</f>
        <v>3.287671232876712E-2</v>
      </c>
    </row>
    <row r="32" spans="1:7" x14ac:dyDescent="0.3">
      <c r="B32" s="50" t="s">
        <v>81</v>
      </c>
      <c r="C32" s="50"/>
    </row>
    <row r="33" spans="1:4" x14ac:dyDescent="0.3">
      <c r="C33">
        <f>C30*D31</f>
        <v>4.10958904109589</v>
      </c>
    </row>
    <row r="34" spans="1:4" x14ac:dyDescent="0.3">
      <c r="A34" s="80" t="s">
        <v>63</v>
      </c>
      <c r="B34" s="80"/>
      <c r="C34" s="81">
        <f>C33*C29</f>
        <v>1068.4931506849314</v>
      </c>
    </row>
    <row r="35" spans="1:4" ht="14.4" customHeight="1" x14ac:dyDescent="0.3">
      <c r="A35" s="80" t="s">
        <v>65</v>
      </c>
      <c r="B35" s="80"/>
      <c r="C35" s="46">
        <v>0.25</v>
      </c>
    </row>
    <row r="36" spans="1:4" x14ac:dyDescent="0.3">
      <c r="A36" s="82"/>
      <c r="C36" s="84">
        <f>C34*0.25</f>
        <v>267.12328767123284</v>
      </c>
    </row>
    <row r="37" spans="1:4" x14ac:dyDescent="0.3">
      <c r="B37" s="9" t="s">
        <v>67</v>
      </c>
      <c r="C37" s="83">
        <f>C36+C34</f>
        <v>1335.6164383561643</v>
      </c>
    </row>
    <row r="39" spans="1:4" x14ac:dyDescent="0.3">
      <c r="B39" s="1" t="s">
        <v>76</v>
      </c>
      <c r="C39" s="1"/>
    </row>
    <row r="41" spans="1:4" ht="15" thickBot="1" x14ac:dyDescent="0.35">
      <c r="B41" t="s">
        <v>38</v>
      </c>
      <c r="C41" s="45"/>
    </row>
    <row r="42" spans="1:4" x14ac:dyDescent="0.3">
      <c r="B42" t="s">
        <v>78</v>
      </c>
      <c r="D42" s="78" t="s">
        <v>80</v>
      </c>
    </row>
    <row r="43" spans="1:4" ht="15" thickBot="1" x14ac:dyDescent="0.35">
      <c r="B43" t="s">
        <v>77</v>
      </c>
      <c r="C43" s="9" t="s">
        <v>79</v>
      </c>
      <c r="D43" s="79">
        <f>12/365</f>
        <v>3.287671232876712E-2</v>
      </c>
    </row>
    <row r="44" spans="1:4" x14ac:dyDescent="0.3">
      <c r="B44" s="50" t="s">
        <v>81</v>
      </c>
      <c r="C44" s="50"/>
    </row>
    <row r="45" spans="1:4" x14ac:dyDescent="0.3">
      <c r="C45">
        <f>C42*D43</f>
        <v>0</v>
      </c>
    </row>
    <row r="46" spans="1:4" x14ac:dyDescent="0.3">
      <c r="A46" s="80" t="s">
        <v>63</v>
      </c>
      <c r="B46" s="80"/>
      <c r="C46" s="81">
        <f>C45*C41</f>
        <v>0</v>
      </c>
    </row>
    <row r="47" spans="1:4" x14ac:dyDescent="0.3">
      <c r="A47" s="80" t="s">
        <v>65</v>
      </c>
      <c r="B47" s="80"/>
      <c r="C47" s="46">
        <v>0.25</v>
      </c>
    </row>
    <row r="48" spans="1:4" x14ac:dyDescent="0.3">
      <c r="A48" s="82"/>
      <c r="C48" s="84">
        <f>C46*0.25</f>
        <v>0</v>
      </c>
    </row>
    <row r="49" spans="2:3" x14ac:dyDescent="0.3">
      <c r="B49" s="9" t="s">
        <v>67</v>
      </c>
      <c r="C49" s="83">
        <f>C48+C46</f>
        <v>0</v>
      </c>
    </row>
  </sheetData>
  <mergeCells count="28">
    <mergeCell ref="B39:C39"/>
    <mergeCell ref="B44:C44"/>
    <mergeCell ref="A46:B46"/>
    <mergeCell ref="A47:B47"/>
    <mergeCell ref="B27:C27"/>
    <mergeCell ref="B32:C32"/>
    <mergeCell ref="A34:B34"/>
    <mergeCell ref="A35:B35"/>
    <mergeCell ref="B19:C19"/>
    <mergeCell ref="A20:A21"/>
    <mergeCell ref="B20:C20"/>
    <mergeCell ref="B21:C21"/>
    <mergeCell ref="B22:C22"/>
    <mergeCell ref="B23:C23"/>
    <mergeCell ref="B9:C9"/>
    <mergeCell ref="B10:C10"/>
    <mergeCell ref="B15:C15"/>
    <mergeCell ref="B16:C16"/>
    <mergeCell ref="B17:C17"/>
    <mergeCell ref="B18:C18"/>
    <mergeCell ref="B2:C2"/>
    <mergeCell ref="B3:C3"/>
    <mergeCell ref="B4:C4"/>
    <mergeCell ref="B5:C5"/>
    <mergeCell ref="B6:C6"/>
    <mergeCell ref="A7:A8"/>
    <mergeCell ref="B7:C7"/>
    <mergeCell ref="B8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5D64C-039A-4A7E-ACD9-9F2C9245962A}">
  <dimension ref="B2:G27"/>
  <sheetViews>
    <sheetView topLeftCell="A7" workbookViewId="0">
      <selection activeCell="D30" sqref="D30"/>
    </sheetView>
  </sheetViews>
  <sheetFormatPr baseColWidth="10" defaultRowHeight="14.4" x14ac:dyDescent="0.3"/>
  <sheetData>
    <row r="2" spans="2:7" x14ac:dyDescent="0.3">
      <c r="B2" s="1" t="s">
        <v>91</v>
      </c>
      <c r="C2" s="1"/>
      <c r="F2" s="9" t="s">
        <v>82</v>
      </c>
      <c r="G2" t="s">
        <v>92</v>
      </c>
    </row>
    <row r="3" spans="2:7" x14ac:dyDescent="0.3">
      <c r="B3" t="s">
        <v>83</v>
      </c>
      <c r="C3">
        <v>7</v>
      </c>
      <c r="D3" t="s">
        <v>84</v>
      </c>
    </row>
    <row r="4" spans="2:7" x14ac:dyDescent="0.3">
      <c r="B4" t="s">
        <v>38</v>
      </c>
      <c r="C4" s="59">
        <v>240</v>
      </c>
    </row>
    <row r="5" spans="2:7" x14ac:dyDescent="0.3">
      <c r="B5" t="s">
        <v>85</v>
      </c>
      <c r="D5" t="s">
        <v>86</v>
      </c>
    </row>
    <row r="6" spans="2:7" x14ac:dyDescent="0.3">
      <c r="D6" s="85">
        <f>15/12</f>
        <v>1.25</v>
      </c>
      <c r="E6" s="85"/>
      <c r="F6">
        <f>D6*C3</f>
        <v>8.75</v>
      </c>
      <c r="G6" t="s">
        <v>87</v>
      </c>
    </row>
    <row r="7" spans="2:7" x14ac:dyDescent="0.3">
      <c r="E7" s="86" t="s">
        <v>88</v>
      </c>
      <c r="F7" s="30">
        <f>F6*C4</f>
        <v>2100</v>
      </c>
    </row>
    <row r="8" spans="2:7" x14ac:dyDescent="0.3">
      <c r="F8" s="38"/>
    </row>
    <row r="9" spans="2:7" x14ac:dyDescent="0.3">
      <c r="B9" t="s">
        <v>89</v>
      </c>
      <c r="C9">
        <v>8</v>
      </c>
      <c r="D9" t="s">
        <v>84</v>
      </c>
    </row>
    <row r="10" spans="2:7" x14ac:dyDescent="0.3">
      <c r="B10" t="s">
        <v>38</v>
      </c>
      <c r="C10" s="59">
        <f>D10/30.4</f>
        <v>164.47368421052633</v>
      </c>
      <c r="D10" s="49">
        <v>5000</v>
      </c>
      <c r="E10" s="87" t="s">
        <v>90</v>
      </c>
      <c r="F10" s="87"/>
    </row>
    <row r="11" spans="2:7" x14ac:dyDescent="0.3">
      <c r="B11" t="s">
        <v>85</v>
      </c>
      <c r="D11" t="s">
        <v>86</v>
      </c>
    </row>
    <row r="12" spans="2:7" x14ac:dyDescent="0.3">
      <c r="D12" s="85">
        <f>15/12</f>
        <v>1.25</v>
      </c>
      <c r="E12" s="85"/>
      <c r="F12">
        <f>D12*C9</f>
        <v>10</v>
      </c>
      <c r="G12" t="s">
        <v>87</v>
      </c>
    </row>
    <row r="13" spans="2:7" x14ac:dyDescent="0.3">
      <c r="E13" s="86" t="s">
        <v>88</v>
      </c>
      <c r="F13" s="30">
        <f>F12*C10</f>
        <v>1644.7368421052633</v>
      </c>
    </row>
    <row r="16" spans="2:7" x14ac:dyDescent="0.3">
      <c r="B16" s="1" t="s">
        <v>91</v>
      </c>
      <c r="C16" s="1"/>
      <c r="F16" s="9" t="s">
        <v>82</v>
      </c>
      <c r="G16" t="s">
        <v>92</v>
      </c>
    </row>
    <row r="17" spans="2:7" x14ac:dyDescent="0.3">
      <c r="B17" t="s">
        <v>83</v>
      </c>
      <c r="D17" t="s">
        <v>84</v>
      </c>
    </row>
    <row r="18" spans="2:7" x14ac:dyDescent="0.3">
      <c r="B18" t="s">
        <v>38</v>
      </c>
      <c r="C18" s="59"/>
    </row>
    <row r="19" spans="2:7" x14ac:dyDescent="0.3">
      <c r="B19" t="s">
        <v>85</v>
      </c>
      <c r="D19" t="s">
        <v>86</v>
      </c>
    </row>
    <row r="20" spans="2:7" x14ac:dyDescent="0.3">
      <c r="D20" s="85">
        <f>15/12</f>
        <v>1.25</v>
      </c>
      <c r="E20" s="85"/>
      <c r="F20">
        <f>D20*C17</f>
        <v>0</v>
      </c>
      <c r="G20" t="s">
        <v>87</v>
      </c>
    </row>
    <row r="21" spans="2:7" x14ac:dyDescent="0.3">
      <c r="E21" s="86" t="s">
        <v>88</v>
      </c>
      <c r="F21" s="30">
        <f>F20*C18</f>
        <v>0</v>
      </c>
    </row>
    <row r="22" spans="2:7" x14ac:dyDescent="0.3">
      <c r="F22" s="38"/>
    </row>
    <row r="23" spans="2:7" x14ac:dyDescent="0.3">
      <c r="B23" t="s">
        <v>89</v>
      </c>
      <c r="D23" t="s">
        <v>84</v>
      </c>
    </row>
    <row r="24" spans="2:7" x14ac:dyDescent="0.3">
      <c r="B24" t="s">
        <v>38</v>
      </c>
      <c r="C24" s="59"/>
      <c r="D24" s="49"/>
      <c r="E24" s="87" t="s">
        <v>90</v>
      </c>
      <c r="F24" s="87"/>
    </row>
    <row r="25" spans="2:7" x14ac:dyDescent="0.3">
      <c r="B25" t="s">
        <v>85</v>
      </c>
      <c r="D25" t="s">
        <v>86</v>
      </c>
    </row>
    <row r="26" spans="2:7" x14ac:dyDescent="0.3">
      <c r="D26" s="85">
        <f>15/12</f>
        <v>1.25</v>
      </c>
      <c r="E26" s="85"/>
      <c r="F26">
        <f>D26*C23</f>
        <v>0</v>
      </c>
      <c r="G26" t="s">
        <v>87</v>
      </c>
    </row>
    <row r="27" spans="2:7" x14ac:dyDescent="0.3">
      <c r="E27" s="86" t="s">
        <v>88</v>
      </c>
      <c r="F27" s="30">
        <f>F26*C24</f>
        <v>0</v>
      </c>
    </row>
  </sheetData>
  <mergeCells count="6">
    <mergeCell ref="B2:C2"/>
    <mergeCell ref="D6:E6"/>
    <mergeCell ref="D12:E12"/>
    <mergeCell ref="B16:C16"/>
    <mergeCell ref="D20:E20"/>
    <mergeCell ref="D26:E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75EBA-B503-423A-AD50-6C5752A72F97}">
  <dimension ref="B2:G9"/>
  <sheetViews>
    <sheetView tabSelected="1" workbookViewId="0">
      <selection activeCell="L9" sqref="L9"/>
    </sheetView>
  </sheetViews>
  <sheetFormatPr baseColWidth="10" defaultRowHeight="14.4" x14ac:dyDescent="0.3"/>
  <cols>
    <col min="2" max="7" width="15.44140625" customWidth="1"/>
  </cols>
  <sheetData>
    <row r="2" spans="2:7" x14ac:dyDescent="0.3">
      <c r="B2" s="1" t="s">
        <v>93</v>
      </c>
      <c r="C2" s="1"/>
      <c r="F2" s="51">
        <v>30</v>
      </c>
      <c r="G2" s="51">
        <v>30.4</v>
      </c>
    </row>
    <row r="3" spans="2:7" x14ac:dyDescent="0.3">
      <c r="B3" s="88">
        <v>17400</v>
      </c>
      <c r="C3" s="88"/>
      <c r="D3" s="24" t="s">
        <v>94</v>
      </c>
      <c r="E3" s="87" t="s">
        <v>38</v>
      </c>
      <c r="F3" s="49">
        <f>B3/30</f>
        <v>580</v>
      </c>
      <c r="G3" s="49">
        <f>B3/30.4</f>
        <v>572.36842105263156</v>
      </c>
    </row>
    <row r="4" spans="2:7" x14ac:dyDescent="0.3">
      <c r="B4" s="89">
        <v>34222</v>
      </c>
      <c r="C4" s="48"/>
      <c r="D4" s="91">
        <v>44805</v>
      </c>
      <c r="E4" s="9" t="s">
        <v>95</v>
      </c>
      <c r="F4" s="90">
        <f>207.44*2</f>
        <v>414.88</v>
      </c>
    </row>
    <row r="5" spans="2:7" x14ac:dyDescent="0.3">
      <c r="B5" s="48" t="s">
        <v>96</v>
      </c>
      <c r="C5" s="48"/>
    </row>
    <row r="6" spans="2:7" x14ac:dyDescent="0.3">
      <c r="B6" s="92" t="s">
        <v>97</v>
      </c>
      <c r="C6" s="92"/>
      <c r="D6" s="93" t="s">
        <v>98</v>
      </c>
    </row>
    <row r="7" spans="2:7" x14ac:dyDescent="0.3">
      <c r="B7" s="48" t="s">
        <v>99</v>
      </c>
      <c r="C7" s="48"/>
      <c r="D7" t="s">
        <v>100</v>
      </c>
    </row>
    <row r="8" spans="2:7" x14ac:dyDescent="0.3">
      <c r="B8" s="92" t="s">
        <v>101</v>
      </c>
      <c r="C8" s="92"/>
      <c r="D8" s="9" t="s">
        <v>67</v>
      </c>
      <c r="E8" s="95" t="s">
        <v>102</v>
      </c>
    </row>
    <row r="9" spans="2:7" ht="24.6" x14ac:dyDescent="0.3">
      <c r="B9" s="94" t="s">
        <v>93</v>
      </c>
      <c r="C9" s="30">
        <f>336*G3</f>
        <v>192315.78947368421</v>
      </c>
    </row>
  </sheetData>
  <mergeCells count="7">
    <mergeCell ref="B8:C8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PTU</vt:lpstr>
      <vt:lpstr>Horas extras</vt:lpstr>
      <vt:lpstr>Vacaciones</vt:lpstr>
      <vt:lpstr>Aguinaldo</vt:lpstr>
      <vt:lpstr>Prima de Antiguedad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Alejandra Lozano</dc:creator>
  <cp:lastModifiedBy>Lilia Alejandra Lozano</cp:lastModifiedBy>
  <dcterms:created xsi:type="dcterms:W3CDTF">2025-04-12T21:54:18Z</dcterms:created>
  <dcterms:modified xsi:type="dcterms:W3CDTF">2025-04-13T04:39:38Z</dcterms:modified>
</cp:coreProperties>
</file>