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cuent\Downloads\"/>
    </mc:Choice>
  </mc:AlternateContent>
  <xr:revisionPtr revIDLastSave="0" documentId="13_ncr:1_{905A1D2A-C982-4D41-8FFD-AB0972A01F1A}" xr6:coauthVersionLast="47" xr6:coauthVersionMax="47" xr10:uidLastSave="{00000000-0000-0000-0000-000000000000}"/>
  <bookViews>
    <workbookView xWindow="-108" yWindow="-108" windowWidth="23256" windowHeight="12456" tabRatio="284" firstSheet="1" activeTab="1" xr2:uid="{00000000-000D-0000-FFFF-FFFF00000000}"/>
  </bookViews>
  <sheets>
    <sheet name="Planificación presupuesto " sheetId="1" r:id="rId1"/>
    <sheet name="Gráfico1" sheetId="2" r:id="rId2"/>
    <sheet name="Gráfico2" sheetId="3" r:id="rId3"/>
  </sheets>
  <definedNames>
    <definedName name="_xlnm.Print_Area" localSheetId="0">'Planificación presupuesto '!$B$1:$F$124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8" i="1" l="1"/>
  <c r="E39" i="1"/>
  <c r="E28" i="1"/>
  <c r="E29" i="1"/>
  <c r="E30" i="1"/>
  <c r="E31" i="1"/>
  <c r="E27" i="1"/>
  <c r="E53" i="1" s="1"/>
  <c r="E32" i="1"/>
  <c r="E33" i="1"/>
  <c r="E34" i="1"/>
  <c r="E35" i="1"/>
  <c r="E36" i="1"/>
  <c r="E37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18" i="1"/>
  <c r="E19" i="1"/>
  <c r="E16" i="1"/>
  <c r="E17" i="1"/>
  <c r="E20" i="1"/>
  <c r="E21" i="1"/>
  <c r="E22" i="1"/>
  <c r="E23" i="1"/>
  <c r="C6" i="1" s="1"/>
  <c r="C12" i="1" s="1"/>
  <c r="C64" i="1"/>
  <c r="C53" i="1"/>
  <c r="C75" i="1"/>
  <c r="C90" i="1"/>
  <c r="C101" i="1"/>
  <c r="C8" i="1"/>
  <c r="D23" i="1"/>
  <c r="C23" i="1"/>
  <c r="D64" i="1"/>
  <c r="C9" i="1" s="1"/>
  <c r="C10" i="1" s="1"/>
  <c r="D53" i="1"/>
  <c r="D75" i="1"/>
  <c r="D90" i="1"/>
  <c r="D101" i="1"/>
  <c r="E85" i="1"/>
  <c r="E86" i="1"/>
  <c r="E87" i="1"/>
  <c r="E88" i="1"/>
  <c r="E111" i="1"/>
  <c r="E112" i="1"/>
  <c r="E106" i="1"/>
  <c r="E105" i="1"/>
  <c r="E114" i="1" s="1"/>
  <c r="E107" i="1"/>
  <c r="E108" i="1"/>
  <c r="E109" i="1"/>
  <c r="E110" i="1"/>
  <c r="E113" i="1"/>
  <c r="D114" i="1"/>
  <c r="C114" i="1"/>
  <c r="E61" i="1"/>
  <c r="E62" i="1"/>
  <c r="E59" i="1"/>
  <c r="E64" i="1" s="1"/>
  <c r="E60" i="1"/>
  <c r="E94" i="1"/>
  <c r="E95" i="1"/>
  <c r="E96" i="1"/>
  <c r="E97" i="1"/>
  <c r="E98" i="1"/>
  <c r="E99" i="1"/>
  <c r="E100" i="1"/>
  <c r="E101" i="1"/>
  <c r="E79" i="1"/>
  <c r="E90" i="1" s="1"/>
  <c r="E80" i="1"/>
  <c r="E81" i="1"/>
  <c r="E82" i="1"/>
  <c r="E83" i="1"/>
  <c r="E84" i="1"/>
  <c r="E89" i="1"/>
  <c r="E68" i="1"/>
  <c r="E75" i="1" s="1"/>
  <c r="E69" i="1"/>
  <c r="E70" i="1"/>
  <c r="E71" i="1"/>
  <c r="E72" i="1"/>
  <c r="E73" i="1"/>
  <c r="E74" i="1"/>
  <c r="E63" i="1"/>
  <c r="E58" i="1"/>
  <c r="E5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jleblanc</author>
  </authors>
  <commentList>
    <comment ref="C4" authorId="0" shapeId="0" xr:uid="{00000000-0006-0000-0000-000001000000}">
      <text>
        <r>
          <rPr>
            <b/>
            <sz val="10"/>
            <color indexed="81"/>
            <rFont val="Geneva"/>
          </rPr>
          <t>Escriba aquí su presupuesto; los gastos estimados y reales se calculan a partir de las tablas de abajo</t>
        </r>
      </text>
    </comment>
    <comment ref="F22" authorId="0" shapeId="0" xr:uid="{00000000-0006-0000-0000-000002000000}">
      <text>
        <r>
          <rPr>
            <b/>
            <sz val="10"/>
            <color indexed="81"/>
            <rFont val="Geneva"/>
          </rPr>
          <t>Para agregar más datos a estas tablas, presione Tab al final de la última fila.</t>
        </r>
      </text>
    </comment>
    <comment ref="F63" authorId="0" shapeId="0" xr:uid="{00000000-0006-0000-0000-000003000000}">
      <text>
        <r>
          <rPr>
            <b/>
            <sz val="10"/>
            <color indexed="81"/>
            <rFont val="Geneva"/>
          </rPr>
          <t>Para agregar más datos a estas tablas, presione Tab al final de la última fila.</t>
        </r>
      </text>
    </comment>
  </commentList>
</comments>
</file>

<file path=xl/sharedStrings.xml><?xml version="1.0" encoding="utf-8"?>
<sst xmlns="http://schemas.openxmlformats.org/spreadsheetml/2006/main" count="110" uniqueCount="70">
  <si>
    <t>Total</t>
  </si>
  <si>
    <t>Presupuesto total</t>
  </si>
  <si>
    <t>Gastos reales hasta la fecha</t>
  </si>
  <si>
    <t>Presupuesto disponible</t>
  </si>
  <si>
    <t>Ropa</t>
  </si>
  <si>
    <t>Descripción</t>
  </si>
  <si>
    <t>Coste estimado</t>
  </si>
  <si>
    <t>Coste real</t>
  </si>
  <si>
    <t>Diferencia</t>
  </si>
  <si>
    <t>Notas</t>
  </si>
  <si>
    <t>Otros</t>
  </si>
  <si>
    <t>Instalaciones</t>
  </si>
  <si>
    <t>Transporte</t>
  </si>
  <si>
    <t>Gasto Sanitario</t>
  </si>
  <si>
    <t>Seguro de Salud</t>
  </si>
  <si>
    <t>Dentista</t>
  </si>
  <si>
    <t>Gasto en medicinas</t>
  </si>
  <si>
    <t>Seguro de vida</t>
  </si>
  <si>
    <t>Total Gasto Sanitario</t>
  </si>
  <si>
    <t>Gastos vida diaria</t>
  </si>
  <si>
    <t>Comestibles</t>
  </si>
  <si>
    <t>Gastos personales</t>
  </si>
  <si>
    <t>Limpieza</t>
  </si>
  <si>
    <t>Educación</t>
  </si>
  <si>
    <t>Comer fuera de casa</t>
  </si>
  <si>
    <t>Regalos</t>
  </si>
  <si>
    <t>Peluquería</t>
  </si>
  <si>
    <t>Mascota</t>
  </si>
  <si>
    <t>Deporte</t>
  </si>
  <si>
    <t>Vacaciones</t>
  </si>
  <si>
    <t>Otros gastos</t>
  </si>
  <si>
    <t>Mantenimiento</t>
  </si>
  <si>
    <t>Carpintería</t>
  </si>
  <si>
    <t>Fontanería</t>
  </si>
  <si>
    <t>Coche – ITV</t>
  </si>
  <si>
    <t>Cargas</t>
  </si>
  <si>
    <t>Hipoteca</t>
  </si>
  <si>
    <t>Seguro Hogar</t>
  </si>
  <si>
    <t>IBI casa</t>
  </si>
  <si>
    <t>Ahorro</t>
  </si>
  <si>
    <t>Fondo de emergencia</t>
  </si>
  <si>
    <t>Cuantía del ahorro</t>
  </si>
  <si>
    <t>Jubilación</t>
  </si>
  <si>
    <t>Inversiones</t>
  </si>
  <si>
    <t>Gastos de transporte</t>
  </si>
  <si>
    <t>Autobús-taxi-metro-avión</t>
  </si>
  <si>
    <t>INGRESOS</t>
  </si>
  <si>
    <t>Sueldo 1</t>
  </si>
  <si>
    <t>Sueldo 2</t>
  </si>
  <si>
    <t>Otros 1</t>
  </si>
  <si>
    <t>Otros 2</t>
  </si>
  <si>
    <t>Total INGRESOS</t>
  </si>
  <si>
    <t>Ingresos-Gastos</t>
  </si>
  <si>
    <t>Resúmen Gastos estimados</t>
  </si>
  <si>
    <t>Resúmen Ingresos</t>
  </si>
  <si>
    <t>ADSL</t>
  </si>
  <si>
    <t>Móviles</t>
  </si>
  <si>
    <t>Educación – Colegios</t>
  </si>
  <si>
    <t>Agua</t>
  </si>
  <si>
    <t>Luz</t>
  </si>
  <si>
    <t>Gas</t>
  </si>
  <si>
    <t>Comunidad</t>
  </si>
  <si>
    <t>Actividades Extraescolares</t>
  </si>
  <si>
    <t>Coche – Combustible</t>
  </si>
  <si>
    <t>Coche – Revisión</t>
  </si>
  <si>
    <t>Coche – seguro</t>
  </si>
  <si>
    <t>Impuestos</t>
  </si>
  <si>
    <t>Reparaciones coche</t>
  </si>
  <si>
    <t>20….-20….</t>
  </si>
  <si>
    <r>
      <t xml:space="preserve">PRESUPUESTO </t>
    </r>
    <r>
      <rPr>
        <b/>
        <sz val="30"/>
        <color theme="1"/>
        <rFont val="Raleway"/>
      </rPr>
      <t>ANUAL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</si>
</sst>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7">
    <font>
      <sz val="12"/>
      <color theme="1"/>
      <name val="Calisto MT"/>
      <family val="2"/>
      <scheme val="minor"/>
    </font>
    <font>
      <sz val="12"/>
      <color theme="1"/>
      <name val="Calisto MT"/>
      <family val="2"/>
      <scheme val="minor"/>
    </font>
    <font>
      <b/>
      <sz val="11"/>
      <color theme="3"/>
      <name val="Calisto MT"/>
      <family val="2"/>
      <scheme val="minor"/>
    </font>
    <font>
      <u/>
      <sz val="12"/>
      <color theme="10"/>
      <name val="Calisto MT"/>
      <family val="2"/>
      <scheme val="minor"/>
    </font>
    <font>
      <u/>
      <sz val="12"/>
      <color theme="11"/>
      <name val="Calisto MT"/>
      <family val="2"/>
      <scheme val="minor"/>
    </font>
    <font>
      <b/>
      <sz val="10"/>
      <color indexed="81"/>
      <name val="Geneva"/>
    </font>
    <font>
      <sz val="8"/>
      <name val="Calisto MT"/>
      <family val="2"/>
      <scheme val="minor"/>
    </font>
    <font>
      <sz val="12"/>
      <color theme="1"/>
      <name val="Calibri Light"/>
      <family val="2"/>
    </font>
    <font>
      <sz val="18"/>
      <color theme="1"/>
      <name val="Calibri Light"/>
      <family val="2"/>
    </font>
    <font>
      <sz val="14"/>
      <color theme="1"/>
      <name val="Calibri Light"/>
      <family val="2"/>
    </font>
    <font>
      <b/>
      <sz val="12"/>
      <color theme="1"/>
      <name val="Calibri"/>
      <family val="2"/>
    </font>
    <font>
      <i/>
      <sz val="12"/>
      <color theme="1"/>
      <name val="Calibri Light"/>
      <family val="2"/>
    </font>
    <font>
      <b/>
      <sz val="14"/>
      <color theme="0"/>
      <name val="Calibri"/>
      <family val="2"/>
    </font>
    <font>
      <b/>
      <sz val="14"/>
      <name val="Calibri"/>
      <family val="2"/>
    </font>
    <font>
      <b/>
      <sz val="18"/>
      <color theme="1"/>
      <name val="Calibri"/>
      <family val="2"/>
    </font>
    <font>
      <sz val="30"/>
      <color theme="1"/>
      <name val="Raleway"/>
    </font>
    <font>
      <b/>
      <sz val="30"/>
      <color theme="1"/>
      <name val="Raleway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1" tint="4.9989318521683403E-2"/>
        <bgColor theme="7" tint="0.59999389629810485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theme="7" tint="0.59999389629810485"/>
      </patternFill>
    </fill>
    <fill>
      <patternFill patternType="solid">
        <fgColor rgb="FFEBF6F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theme="7" tint="0.5999938962981048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3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1">
    <xf numFmtId="0" fontId="0" fillId="0" borderId="0" xfId="0"/>
    <xf numFmtId="4" fontId="7" fillId="0" borderId="0" xfId="0" applyNumberFormat="1" applyFont="1" applyAlignment="1">
      <alignment vertical="center"/>
    </xf>
    <xf numFmtId="4" fontId="7" fillId="0" borderId="0" xfId="0" applyNumberFormat="1" applyFont="1" applyFill="1" applyAlignment="1">
      <alignment vertical="center"/>
    </xf>
    <xf numFmtId="4" fontId="9" fillId="7" borderId="0" xfId="3" applyNumberFormat="1" applyFont="1" applyFill="1" applyBorder="1" applyAlignment="1">
      <alignment vertical="center"/>
    </xf>
    <xf numFmtId="4" fontId="9" fillId="7" borderId="0" xfId="3" applyNumberFormat="1" applyFont="1" applyFill="1" applyBorder="1" applyAlignment="1">
      <alignment horizontal="right" vertical="center" wrapText="1"/>
    </xf>
    <xf numFmtId="4" fontId="9" fillId="7" borderId="0" xfId="3" applyNumberFormat="1" applyFont="1" applyFill="1" applyBorder="1" applyAlignment="1">
      <alignment vertical="center" shrinkToFit="1"/>
    </xf>
    <xf numFmtId="4" fontId="9" fillId="7" borderId="0" xfId="2" applyNumberFormat="1" applyFont="1" applyFill="1" applyBorder="1" applyAlignment="1">
      <alignment vertical="center"/>
    </xf>
    <xf numFmtId="4" fontId="9" fillId="7" borderId="0" xfId="2" applyNumberFormat="1" applyFont="1" applyFill="1" applyBorder="1" applyAlignment="1">
      <alignment horizontal="right" vertical="center" wrapText="1"/>
    </xf>
    <xf numFmtId="4" fontId="10" fillId="0" borderId="0" xfId="0" applyNumberFormat="1" applyFont="1" applyAlignment="1">
      <alignment vertical="center"/>
    </xf>
    <xf numFmtId="4" fontId="10" fillId="0" borderId="0" xfId="0" applyNumberFormat="1" applyFont="1" applyFill="1" applyAlignment="1">
      <alignment vertical="center"/>
    </xf>
    <xf numFmtId="4" fontId="10" fillId="3" borderId="5" xfId="0" applyNumberFormat="1" applyFont="1" applyFill="1" applyBorder="1" applyAlignment="1">
      <alignment vertical="center"/>
    </xf>
    <xf numFmtId="4" fontId="10" fillId="3" borderId="6" xfId="0" applyNumberFormat="1" applyFont="1" applyFill="1" applyBorder="1" applyAlignment="1">
      <alignment vertical="center"/>
    </xf>
    <xf numFmtId="4" fontId="10" fillId="4" borderId="7" xfId="0" applyNumberFormat="1" applyFont="1" applyFill="1" applyBorder="1" applyAlignment="1">
      <alignment vertical="center"/>
    </xf>
    <xf numFmtId="4" fontId="10" fillId="6" borderId="5" xfId="0" applyNumberFormat="1" applyFont="1" applyFill="1" applyBorder="1" applyAlignment="1">
      <alignment vertical="center"/>
    </xf>
    <xf numFmtId="4" fontId="10" fillId="6" borderId="6" xfId="0" applyNumberFormat="1" applyFont="1" applyFill="1" applyBorder="1" applyAlignment="1">
      <alignment vertical="center"/>
    </xf>
    <xf numFmtId="4" fontId="7" fillId="0" borderId="0" xfId="0" applyNumberFormat="1" applyFont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11" fillId="0" borderId="0" xfId="0" applyNumberFormat="1" applyFont="1" applyFill="1" applyAlignment="1">
      <alignment vertical="center"/>
    </xf>
    <xf numFmtId="4" fontId="7" fillId="0" borderId="8" xfId="0" applyNumberFormat="1" applyFont="1" applyBorder="1" applyAlignment="1">
      <alignment vertical="center"/>
    </xf>
    <xf numFmtId="4" fontId="7" fillId="0" borderId="8" xfId="0" applyNumberFormat="1" applyFont="1" applyFill="1" applyBorder="1" applyAlignment="1">
      <alignment vertical="center"/>
    </xf>
    <xf numFmtId="4" fontId="10" fillId="5" borderId="0" xfId="0" applyNumberFormat="1" applyFont="1" applyFill="1" applyBorder="1" applyAlignment="1">
      <alignment vertical="center"/>
    </xf>
    <xf numFmtId="4" fontId="10" fillId="5" borderId="3" xfId="0" applyNumberFormat="1" applyFont="1" applyFill="1" applyBorder="1" applyAlignment="1">
      <alignment vertical="center"/>
    </xf>
    <xf numFmtId="4" fontId="10" fillId="5" borderId="4" xfId="0" applyNumberFormat="1" applyFont="1" applyFill="1" applyBorder="1" applyAlignment="1">
      <alignment vertical="center"/>
    </xf>
    <xf numFmtId="4" fontId="10" fillId="5" borderId="0" xfId="0" applyNumberFormat="1" applyFont="1" applyFill="1" applyAlignment="1">
      <alignment vertical="center"/>
    </xf>
    <xf numFmtId="4" fontId="10" fillId="10" borderId="5" xfId="0" applyNumberFormat="1" applyFont="1" applyFill="1" applyBorder="1" applyAlignment="1">
      <alignment vertical="center"/>
    </xf>
    <xf numFmtId="4" fontId="10" fillId="10" borderId="6" xfId="0" applyNumberFormat="1" applyFont="1" applyFill="1" applyBorder="1" applyAlignment="1">
      <alignment vertical="center"/>
    </xf>
    <xf numFmtId="4" fontId="10" fillId="9" borderId="7" xfId="0" applyNumberFormat="1" applyFont="1" applyFill="1" applyBorder="1" applyAlignment="1">
      <alignment vertical="center"/>
    </xf>
    <xf numFmtId="4" fontId="7" fillId="11" borderId="2" xfId="0" applyNumberFormat="1" applyFont="1" applyFill="1" applyBorder="1" applyAlignment="1">
      <alignment vertical="center"/>
    </xf>
    <xf numFmtId="4" fontId="7" fillId="11" borderId="1" xfId="1" applyNumberFormat="1" applyFont="1" applyFill="1" applyBorder="1" applyAlignment="1">
      <alignment vertical="center"/>
    </xf>
    <xf numFmtId="4" fontId="7" fillId="11" borderId="1" xfId="0" applyNumberFormat="1" applyFont="1" applyFill="1" applyBorder="1" applyAlignment="1">
      <alignment vertical="center"/>
    </xf>
    <xf numFmtId="4" fontId="7" fillId="11" borderId="0" xfId="0" applyNumberFormat="1" applyFont="1" applyFill="1" applyAlignment="1">
      <alignment vertical="center"/>
    </xf>
    <xf numFmtId="4" fontId="7" fillId="11" borderId="0" xfId="0" applyNumberFormat="1" applyFont="1" applyFill="1" applyBorder="1" applyAlignment="1">
      <alignment vertical="center"/>
    </xf>
    <xf numFmtId="4" fontId="7" fillId="11" borderId="0" xfId="1" applyNumberFormat="1" applyFont="1" applyFill="1" applyBorder="1" applyAlignment="1">
      <alignment vertical="center"/>
    </xf>
    <xf numFmtId="4" fontId="7" fillId="12" borderId="0" xfId="0" applyNumberFormat="1" applyFont="1" applyFill="1" applyBorder="1" applyAlignment="1">
      <alignment vertical="center"/>
    </xf>
    <xf numFmtId="4" fontId="7" fillId="12" borderId="0" xfId="1" applyNumberFormat="1" applyFont="1" applyFill="1" applyBorder="1" applyAlignment="1">
      <alignment vertical="center"/>
    </xf>
    <xf numFmtId="4" fontId="7" fillId="12" borderId="0" xfId="0" applyNumberFormat="1" applyFont="1" applyFill="1" applyAlignment="1">
      <alignment vertical="center"/>
    </xf>
    <xf numFmtId="4" fontId="10" fillId="9" borderId="0" xfId="0" applyNumberFormat="1" applyFont="1" applyFill="1" applyBorder="1" applyAlignment="1">
      <alignment vertical="center"/>
    </xf>
    <xf numFmtId="4" fontId="10" fillId="9" borderId="3" xfId="0" applyNumberFormat="1" applyFont="1" applyFill="1" applyBorder="1" applyAlignment="1">
      <alignment vertical="center"/>
    </xf>
    <xf numFmtId="4" fontId="10" fillId="9" borderId="4" xfId="0" applyNumberFormat="1" applyFont="1" applyFill="1" applyBorder="1" applyAlignment="1">
      <alignment vertical="center"/>
    </xf>
    <xf numFmtId="4" fontId="10" fillId="9" borderId="0" xfId="0" applyNumberFormat="1" applyFont="1" applyFill="1" applyAlignment="1">
      <alignment vertical="center"/>
    </xf>
    <xf numFmtId="4" fontId="9" fillId="5" borderId="0" xfId="3" applyNumberFormat="1" applyFont="1" applyFill="1" applyBorder="1" applyAlignment="1">
      <alignment vertical="center" shrinkToFit="1"/>
    </xf>
    <xf numFmtId="4" fontId="9" fillId="5" borderId="0" xfId="3" applyNumberFormat="1" applyFont="1" applyFill="1" applyBorder="1" applyAlignment="1">
      <alignment horizontal="right" vertical="center" wrapText="1"/>
    </xf>
    <xf numFmtId="4" fontId="9" fillId="11" borderId="0" xfId="2" applyNumberFormat="1" applyFont="1" applyFill="1" applyBorder="1" applyAlignment="1">
      <alignment vertical="center"/>
    </xf>
    <xf numFmtId="4" fontId="9" fillId="11" borderId="0" xfId="2" applyNumberFormat="1" applyFont="1" applyFill="1" applyBorder="1" applyAlignment="1">
      <alignment horizontal="right" vertical="center" wrapText="1"/>
    </xf>
    <xf numFmtId="4" fontId="12" fillId="8" borderId="0" xfId="2" applyNumberFormat="1" applyFont="1" applyFill="1" applyBorder="1" applyAlignment="1">
      <alignment vertical="center"/>
    </xf>
    <xf numFmtId="4" fontId="12" fillId="0" borderId="0" xfId="2" applyNumberFormat="1" applyFont="1" applyFill="1" applyBorder="1" applyAlignment="1">
      <alignment vertical="center"/>
    </xf>
    <xf numFmtId="4" fontId="12" fillId="0" borderId="0" xfId="2" applyNumberFormat="1" applyFont="1" applyFill="1" applyBorder="1" applyAlignment="1">
      <alignment horizontal="right" vertical="center" wrapText="1"/>
    </xf>
    <xf numFmtId="4" fontId="9" fillId="0" borderId="0" xfId="2" applyNumberFormat="1" applyFont="1" applyFill="1" applyBorder="1" applyAlignment="1">
      <alignment vertical="center"/>
    </xf>
    <xf numFmtId="4" fontId="9" fillId="0" borderId="0" xfId="2" applyNumberFormat="1" applyFont="1" applyFill="1" applyBorder="1" applyAlignment="1">
      <alignment horizontal="right" vertical="center" wrapText="1"/>
    </xf>
    <xf numFmtId="4" fontId="9" fillId="0" borderId="0" xfId="3" applyNumberFormat="1" applyFont="1" applyFill="1" applyBorder="1" applyAlignment="1">
      <alignment vertical="center"/>
    </xf>
    <xf numFmtId="4" fontId="9" fillId="0" borderId="0" xfId="3" applyNumberFormat="1" applyFont="1" applyFill="1" applyBorder="1" applyAlignment="1">
      <alignment horizontal="right" vertical="center" wrapText="1"/>
    </xf>
    <xf numFmtId="4" fontId="13" fillId="13" borderId="0" xfId="2" applyNumberFormat="1" applyFont="1" applyFill="1" applyBorder="1" applyAlignment="1">
      <alignment horizontal="right" vertical="center" wrapText="1"/>
    </xf>
    <xf numFmtId="4" fontId="7" fillId="14" borderId="2" xfId="0" applyNumberFormat="1" applyFont="1" applyFill="1" applyBorder="1" applyAlignment="1">
      <alignment vertical="center"/>
    </xf>
    <xf numFmtId="4" fontId="7" fillId="14" borderId="1" xfId="1" applyNumberFormat="1" applyFont="1" applyFill="1" applyBorder="1" applyAlignment="1">
      <alignment vertical="center"/>
    </xf>
    <xf numFmtId="4" fontId="7" fillId="14" borderId="1" xfId="0" applyNumberFormat="1" applyFont="1" applyFill="1" applyBorder="1" applyAlignment="1">
      <alignment vertical="center"/>
    </xf>
    <xf numFmtId="4" fontId="7" fillId="14" borderId="0" xfId="0" applyNumberFormat="1" applyFont="1" applyFill="1" applyAlignment="1">
      <alignment vertical="center"/>
    </xf>
    <xf numFmtId="4" fontId="7" fillId="14" borderId="0" xfId="0" applyNumberFormat="1" applyFont="1" applyFill="1" applyBorder="1" applyAlignment="1">
      <alignment vertical="center"/>
    </xf>
    <xf numFmtId="4" fontId="7" fillId="14" borderId="0" xfId="1" applyNumberFormat="1" applyFont="1" applyFill="1" applyBorder="1" applyAlignment="1">
      <alignment vertical="center"/>
    </xf>
    <xf numFmtId="4" fontId="7" fillId="15" borderId="0" xfId="0" applyNumberFormat="1" applyFont="1" applyFill="1" applyBorder="1" applyAlignment="1">
      <alignment vertical="center"/>
    </xf>
    <xf numFmtId="4" fontId="7" fillId="15" borderId="0" xfId="1" applyNumberFormat="1" applyFont="1" applyFill="1" applyBorder="1" applyAlignment="1">
      <alignment vertical="center"/>
    </xf>
    <xf numFmtId="4" fontId="7" fillId="15" borderId="0" xfId="0" applyNumberFormat="1" applyFont="1" applyFill="1" applyAlignment="1">
      <alignment vertical="center"/>
    </xf>
    <xf numFmtId="4" fontId="7" fillId="15" borderId="2" xfId="0" applyNumberFormat="1" applyFont="1" applyFill="1" applyBorder="1" applyAlignment="1">
      <alignment vertical="center"/>
    </xf>
    <xf numFmtId="4" fontId="7" fillId="15" borderId="1" xfId="1" applyNumberFormat="1" applyFont="1" applyFill="1" applyBorder="1" applyAlignment="1">
      <alignment vertical="center"/>
    </xf>
    <xf numFmtId="4" fontId="7" fillId="15" borderId="1" xfId="0" applyNumberFormat="1" applyFont="1" applyFill="1" applyBorder="1" applyAlignment="1">
      <alignment vertical="center"/>
    </xf>
    <xf numFmtId="4" fontId="8" fillId="0" borderId="5" xfId="0" applyNumberFormat="1" applyFont="1" applyBorder="1" applyAlignment="1">
      <alignment horizontal="right" vertical="center"/>
    </xf>
    <xf numFmtId="4" fontId="7" fillId="0" borderId="5" xfId="0" applyNumberFormat="1" applyFont="1" applyBorder="1" applyAlignment="1">
      <alignment vertical="center"/>
    </xf>
    <xf numFmtId="4" fontId="7" fillId="0" borderId="5" xfId="0" applyNumberFormat="1" applyFont="1" applyFill="1" applyBorder="1" applyAlignment="1">
      <alignment vertical="center"/>
    </xf>
    <xf numFmtId="4" fontId="14" fillId="0" borderId="5" xfId="0" applyNumberFormat="1" applyFont="1" applyBorder="1" applyAlignment="1">
      <alignment horizontal="left" vertical="center"/>
    </xf>
    <xf numFmtId="4" fontId="15" fillId="0" borderId="0" xfId="0" applyNumberFormat="1" applyFont="1" applyAlignment="1">
      <alignment vertical="center"/>
    </xf>
    <xf numFmtId="4" fontId="12" fillId="8" borderId="0" xfId="0" applyNumberFormat="1" applyFont="1" applyFill="1" applyBorder="1" applyAlignment="1">
      <alignment horizontal="center" vertical="center"/>
    </xf>
    <xf numFmtId="4" fontId="12" fillId="9" borderId="0" xfId="0" applyNumberFormat="1" applyFont="1" applyFill="1" applyBorder="1" applyAlignment="1">
      <alignment horizontal="center" vertical="center"/>
    </xf>
  </cellXfs>
  <cellStyles count="34">
    <cellStyle name="20% - Énfasis3" xfId="3" builtinId="38"/>
    <cellStyle name="Encabezado 4" xfId="2" builtinId="19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Moneda" xfId="1" builtinId="4"/>
    <cellStyle name="Normal" xfId="0" builtinId="0"/>
  </cellStyles>
  <dxfs count="8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7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numFmt numFmtId="4" formatCode="#,##0.00"/>
      <fill>
        <patternFill patternType="none">
          <fgColor indexed="64"/>
          <bgColor indexed="65"/>
        </patternFill>
      </fill>
      <alignment vertical="center" textRotation="0" justifyLastLin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7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theme="1"/>
        <name val="Calibri Light"/>
        <scheme val="none"/>
      </font>
      <numFmt numFmtId="4" formatCode="#,##0.00"/>
      <alignment vertical="center" textRotation="0" justifyLastLin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7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Calibri Light"/>
        <scheme val="none"/>
      </font>
      <numFmt numFmtId="4" formatCode="#,##0.00"/>
      <alignment vertical="center" textRotation="0" justifyLastLin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7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Calibri Light"/>
        <scheme val="none"/>
      </font>
      <numFmt numFmtId="4" formatCode="#,##0.00"/>
      <alignment vertical="center" textRotation="0" justifyLastLin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7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theme="1"/>
        <name val="Calibri Light"/>
        <scheme val="none"/>
      </font>
      <numFmt numFmtId="4" formatCode="#,##0.00"/>
      <alignment vertical="center" textRotation="0" justifyLastLine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7" tint="-0.249977111117893"/>
        </patternFill>
      </fill>
      <alignment vertical="center" textRotation="0" justifyLas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numFmt numFmtId="4" formatCode="#,##0.00"/>
      <fill>
        <patternFill patternType="solid">
          <fgColor theme="7" tint="0.79998168889431442"/>
          <bgColor theme="7" tint="0.79998168889431442"/>
        </patternFill>
      </fill>
      <alignment vertical="center" textRotation="0" justifyLastLine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theme="7" tint="0.59999389629810485"/>
          <bgColor theme="7" tint="-0.249977111117893"/>
        </patternFill>
      </fill>
      <alignment vertical="center" textRotation="0" justifyLastLine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vertical="center" textRotation="0" justifyLas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numFmt numFmtId="4" formatCode="#,##0.00"/>
      <fill>
        <patternFill patternType="none">
          <fgColor indexed="64"/>
          <bgColor indexed="65"/>
        </patternFill>
      </fill>
      <alignment vertical="center" textRotation="0" justifyLas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vertical="center" textRotation="0" justifyLastLine="0"/>
    </dxf>
    <dxf>
      <font>
        <strike val="0"/>
        <outline val="0"/>
        <shadow val="0"/>
        <u val="none"/>
        <vertAlign val="baseline"/>
        <color theme="1"/>
        <name val="Calibri Light"/>
        <scheme val="none"/>
      </font>
      <numFmt numFmtId="4" formatCode="#,##0.00"/>
      <alignment vertical="center" textRotation="0" justifyLas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vertical="center" textRotation="0" justifyLastLine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Calibri Light"/>
        <scheme val="none"/>
      </font>
      <numFmt numFmtId="4" formatCode="#,##0.00"/>
      <alignment vertical="center" textRotation="0" justifyLas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vertical="center" textRotation="0" justifyLastLine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Calibri Light"/>
        <scheme val="none"/>
      </font>
      <numFmt numFmtId="4" formatCode="#,##0.00"/>
      <alignment vertical="center" textRotation="0" justifyLas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vertical="center" textRotation="0" justifyLastLine="0"/>
    </dxf>
    <dxf>
      <font>
        <strike val="0"/>
        <outline val="0"/>
        <shadow val="0"/>
        <u val="none"/>
        <vertAlign val="baseline"/>
        <color theme="1"/>
        <name val="Calibri Light"/>
        <scheme val="none"/>
      </font>
      <numFmt numFmtId="4" formatCode="#,##0.00"/>
      <alignment vertical="center" textRotation="0" justifyLastLine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vertical="center" textRotation="0" justifyLas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numFmt numFmtId="4" formatCode="#,##0.00"/>
      <fill>
        <patternFill patternType="solid">
          <fgColor theme="7" tint="0.79998168889431442"/>
          <bgColor theme="7" tint="0.79998168889431442"/>
        </patternFill>
      </fill>
      <alignment vertical="center" textRotation="0" justifyLastLine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theme="7" tint="0.59999389629810485"/>
          <bgColor theme="1" tint="4.9989318521683403E-2"/>
        </patternFill>
      </fill>
      <alignment vertical="center" textRotation="0" justifyLastLine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numFmt numFmtId="4" formatCode="#,##0.00"/>
      <fill>
        <patternFill patternType="none">
          <fgColor indexed="64"/>
          <bgColor indexed="65"/>
        </patternFill>
      </fill>
      <alignment vertical="center" textRotation="0" justifyLastLin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theme="1"/>
        <name val="Calibri Light"/>
        <scheme val="none"/>
      </font>
      <numFmt numFmtId="4" formatCode="#,##0.00"/>
      <alignment vertical="center" textRotation="0" justifyLastLin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Calibri Light"/>
        <scheme val="none"/>
      </font>
      <numFmt numFmtId="4" formatCode="#,##0.00"/>
      <alignment vertical="center" textRotation="0" justifyLastLin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Calibri Light"/>
        <scheme val="none"/>
      </font>
      <numFmt numFmtId="4" formatCode="#,##0.00"/>
      <alignment vertical="center" textRotation="0" justifyLastLin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theme="1"/>
        <name val="Calibri Light"/>
        <scheme val="none"/>
      </font>
      <numFmt numFmtId="4" formatCode="#,##0.00"/>
      <alignment vertical="center" textRotation="0" justifyLastLine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vertical="center" textRotation="0" justifyLas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numFmt numFmtId="4" formatCode="#,##0.00"/>
      <fill>
        <patternFill patternType="solid">
          <fgColor theme="7" tint="0.79998168889431442"/>
          <bgColor theme="7" tint="0.79998168889431442"/>
        </patternFill>
      </fill>
      <alignment vertical="center" textRotation="0" justifyLastLine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theme="7" tint="0.59999389629810485"/>
          <bgColor theme="1" tint="4.9989318521683403E-2"/>
        </patternFill>
      </fill>
      <alignment vertical="center" textRotation="0" justifyLastLine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numFmt numFmtId="4" formatCode="#,##0.00"/>
      <fill>
        <patternFill patternType="none">
          <fgColor indexed="64"/>
          <bgColor indexed="65"/>
        </patternFill>
      </fill>
      <alignment vertical="center" textRotation="0" justifyLastLin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theme="1"/>
        <name val="Calibri Light"/>
        <scheme val="none"/>
      </font>
      <numFmt numFmtId="4" formatCode="#,##0.00"/>
      <alignment vertical="center" textRotation="0" justifyLastLin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Calibri Light"/>
        <scheme val="none"/>
      </font>
      <numFmt numFmtId="4" formatCode="#,##0.00"/>
      <alignment vertical="center" textRotation="0" justifyLastLin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Calibri Light"/>
        <scheme val="none"/>
      </font>
      <numFmt numFmtId="4" formatCode="#,##0.00"/>
      <alignment vertical="center" textRotation="0" justifyLastLin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theme="1"/>
        <name val="Calibri Light"/>
        <scheme val="none"/>
      </font>
      <numFmt numFmtId="4" formatCode="#,##0.00"/>
      <alignment vertical="center" textRotation="0" justifyLastLine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vertical="center" textRotation="0" justifyLas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numFmt numFmtId="4" formatCode="#,##0.00"/>
      <fill>
        <patternFill patternType="solid">
          <fgColor theme="7" tint="0.79998168889431442"/>
          <bgColor theme="7" tint="0.79998168889431442"/>
        </patternFill>
      </fill>
      <alignment vertical="center" textRotation="0" justifyLastLine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theme="7" tint="0.59999389629810485"/>
          <bgColor theme="1" tint="4.9989318521683403E-2"/>
        </patternFill>
      </fill>
      <alignment vertical="center" textRotation="0" justifyLastLine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vertical="center" textRotation="0" justifyLas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vertical="center" textRotation="0" justifyLas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vertical="center" textRotation="0" justifyLastLine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vertical="center" textRotation="0" justifyLastLine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vertical="center" textRotation="0" justifyLastLine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vertical="center" textRotation="0" justifyLas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numFmt numFmtId="4" formatCode="#,##0.00"/>
      <fill>
        <patternFill patternType="solid">
          <fgColor theme="7" tint="0.79998168889431442"/>
          <bgColor theme="7" tint="0.79998168889431442"/>
        </patternFill>
      </fill>
      <alignment vertical="center" textRotation="0" justifyLastLine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theme="7" tint="0.59999389629810485"/>
          <bgColor theme="1" tint="4.9989318521683403E-2"/>
        </patternFill>
      </fill>
      <alignment vertical="center" textRotation="0" justifyLastLine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vertical="center" textRotation="0" justifyLas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numFmt numFmtId="4" formatCode="#,##0.00"/>
      <fill>
        <patternFill patternType="solid">
          <fgColor theme="7" tint="0.79998168889431442"/>
          <bgColor theme="7" tint="0.79998168889431442"/>
        </patternFill>
      </fill>
      <alignment vertical="center" textRotation="0" justifyLastLine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theme="7" tint="0.59999389629810485"/>
          <bgColor theme="1" tint="4.9989318521683403E-2"/>
        </patternFill>
      </fill>
      <alignment vertical="center" textRotation="0" justifyLastLine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vertical="center" textRotation="0" justifyLas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numFmt numFmtId="4" formatCode="#,##0.00"/>
      <fill>
        <patternFill patternType="none">
          <fgColor indexed="64"/>
          <bgColor indexed="65"/>
        </patternFill>
      </fill>
      <alignment vertical="center" textRotation="0" justifyLas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vertical="center" textRotation="0" justifyLastLine="0"/>
    </dxf>
    <dxf>
      <font>
        <strike val="0"/>
        <outline val="0"/>
        <shadow val="0"/>
        <u val="none"/>
        <vertAlign val="baseline"/>
        <color theme="1"/>
        <name val="Calibri Light"/>
        <scheme val="none"/>
      </font>
      <numFmt numFmtId="4" formatCode="#,##0.00"/>
      <alignment vertical="center" textRotation="0" justifyLas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vertical="center" textRotation="0" justifyLastLine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Calibri Light"/>
        <scheme val="none"/>
      </font>
      <numFmt numFmtId="4" formatCode="#,##0.00"/>
      <alignment vertical="center" textRotation="0" justifyLas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vertical="center" textRotation="0" justifyLastLine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Calibri Light"/>
        <scheme val="none"/>
      </font>
      <numFmt numFmtId="4" formatCode="#,##0.00"/>
      <alignment vertical="center" textRotation="0" justifyLas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vertical="center" textRotation="0" justifyLastLine="0"/>
    </dxf>
    <dxf>
      <font>
        <strike val="0"/>
        <outline val="0"/>
        <shadow val="0"/>
        <u val="none"/>
        <vertAlign val="baseline"/>
        <color theme="1"/>
        <name val="Calibri Light"/>
        <scheme val="none"/>
      </font>
      <numFmt numFmtId="4" formatCode="#,##0.00"/>
      <alignment vertical="center" textRotation="0" justifyLastLine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indexed="64"/>
          <bgColor theme="9" tint="0.39997558519241921"/>
        </patternFill>
      </fill>
      <alignment vertical="center" textRotation="0" justifyLas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numFmt numFmtId="4" formatCode="#,##0.00"/>
      <fill>
        <patternFill patternType="solid">
          <fgColor theme="7" tint="0.79998168889431442"/>
          <bgColor theme="7" tint="0.79998168889431442"/>
        </patternFill>
      </fill>
      <alignment vertical="center" textRotation="0" justifyLastLine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4" formatCode="#,##0.00"/>
      <fill>
        <patternFill patternType="solid">
          <fgColor theme="7" tint="0.59999389629810485"/>
          <bgColor theme="1" tint="4.9989318521683403E-2"/>
        </patternFill>
      </fill>
      <alignment vertical="center" textRotation="0" justifyLastLine="0"/>
      <border diagonalUp="0" diagonalDown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Resúmen Gastos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0.117267698123661"/>
                  <c:y val="4.97193543530772E-2"/>
                </c:manualLayout>
              </c:layout>
              <c:tx>
                <c:rich>
                  <a:bodyPr/>
                  <a:lstStyle/>
                  <a:p>
                    <a:r>
                      <a:rPr lang="es-ES"/>
                      <a:t>Gasto Sanitario</a:t>
                    </a:r>
                  </a:p>
                  <a:p>
                    <a:r>
                      <a:rPr lang="es-ES"/>
                      <a:t>18.000,00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468-4A3B-A205-B69784DDB754}"/>
                </c:ext>
              </c:extLst>
            </c:dLbl>
            <c:dLbl>
              <c:idx val="1"/>
              <c:layout>
                <c:manualLayout>
                  <c:x val="-6.07033352615442E-2"/>
                  <c:y val="0.13333826849234301"/>
                </c:manualLayout>
              </c:layout>
              <c:tx>
                <c:rich>
                  <a:bodyPr/>
                  <a:lstStyle/>
                  <a:p>
                    <a:r>
                      <a:rPr lang="es-ES"/>
                      <a:t>Gastos vida diaria</a:t>
                    </a:r>
                  </a:p>
                  <a:p>
                    <a:r>
                      <a:rPr lang="es-ES"/>
                      <a:t>2.700,00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468-4A3B-A205-B69784DDB754}"/>
                </c:ext>
              </c:extLst>
            </c:dLbl>
            <c:dLbl>
              <c:idx val="2"/>
              <c:layout>
                <c:manualLayout>
                  <c:x val="-0.12692515554686501"/>
                  <c:y val="-6.7799119572377903E-3"/>
                </c:manualLayout>
              </c:layout>
              <c:tx>
                <c:rich>
                  <a:bodyPr/>
                  <a:lstStyle/>
                  <a:p>
                    <a:r>
                      <a:rPr lang="es-ES"/>
                      <a:t>Mantenimiento</a:t>
                    </a:r>
                  </a:p>
                  <a:p>
                    <a:r>
                      <a:rPr lang="es-ES"/>
                      <a:t>9.940,00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468-4A3B-A205-B69784DDB754}"/>
                </c:ext>
              </c:extLst>
            </c:dLbl>
            <c:dLbl>
              <c:idx val="3"/>
              <c:layout>
                <c:manualLayout>
                  <c:x val="-0.108990079219591"/>
                  <c:y val="-8.3619092089711203E-2"/>
                </c:manualLayout>
              </c:layout>
              <c:tx>
                <c:rich>
                  <a:bodyPr/>
                  <a:lstStyle/>
                  <a:p>
                    <a:r>
                      <a:rPr lang="es-ES"/>
                      <a:t>Gastos de transporte</a:t>
                    </a:r>
                  </a:p>
                  <a:p>
                    <a:r>
                      <a:rPr lang="es-ES"/>
                      <a:t>5.200,00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468-4A3B-A205-B69784DDB754}"/>
                </c:ext>
              </c:extLst>
            </c:dLbl>
            <c:dLbl>
              <c:idx val="4"/>
              <c:layout>
                <c:manualLayout>
                  <c:x val="-2.7592425118883701E-3"/>
                  <c:y val="-0.13333826849234301"/>
                </c:manualLayout>
              </c:layout>
              <c:tx>
                <c:rich>
                  <a:bodyPr/>
                  <a:lstStyle/>
                  <a:p>
                    <a:r>
                      <a:rPr lang="es-ES"/>
                      <a:t>Cargas</a:t>
                    </a:r>
                  </a:p>
                  <a:p>
                    <a:r>
                      <a:rPr lang="es-ES"/>
                      <a:t>0,00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468-4A3B-A205-B69784DDB75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('Planificación presupuesto '!$B$55,'Planificación presupuesto '!$B$25,'Planificación presupuesto '!$B$66,'Planificación presupuesto '!$B$77,'Planificación presupuesto '!$B$92)</c:f>
              <c:strCache>
                <c:ptCount val="5"/>
                <c:pt idx="0">
                  <c:v>Gasto Sanitario</c:v>
                </c:pt>
                <c:pt idx="1">
                  <c:v>Gastos vida diaria</c:v>
                </c:pt>
                <c:pt idx="2">
                  <c:v>Mantenimiento</c:v>
                </c:pt>
                <c:pt idx="3">
                  <c:v>Gastos de transporte</c:v>
                </c:pt>
                <c:pt idx="4">
                  <c:v>Cargas</c:v>
                </c:pt>
              </c:strCache>
            </c:strRef>
          </c:cat>
          <c:val>
            <c:numRef>
              <c:f>('Planificación presupuesto '!$C$64,'Planificación presupuesto '!$C$53,'Planificación presupuesto '!$C$75,'Planificación presupuesto '!$C$90,'Planificación presupuesto '!$C$101)</c:f>
              <c:numCache>
                <c:formatCode>#,##0.00</c:formatCode>
                <c:ptCount val="5"/>
                <c:pt idx="0">
                  <c:v>18000</c:v>
                </c:pt>
                <c:pt idx="1">
                  <c:v>5850</c:v>
                </c:pt>
                <c:pt idx="2">
                  <c:v>9940</c:v>
                </c:pt>
                <c:pt idx="3">
                  <c:v>5200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68-4A3B-A205-B69784DDB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Coste real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0.182068965517241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s-ES"/>
                      <a:t>Gasto Sanitario</a:t>
                    </a:r>
                  </a:p>
                  <a:p>
                    <a:r>
                      <a:rPr lang="es-ES"/>
                      <a:t>17.389,00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8C9-4097-ABA3-C3AD360A9720}"/>
                </c:ext>
              </c:extLst>
            </c:dLbl>
            <c:dLbl>
              <c:idx val="1"/>
              <c:layout>
                <c:manualLayout>
                  <c:x val="-0.15862068965517201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s-ES"/>
                      <a:t>Gastos vida diaria</a:t>
                    </a:r>
                  </a:p>
                  <a:p>
                    <a:r>
                      <a:rPr lang="es-ES"/>
                      <a:t>3.250,00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8C9-4097-ABA3-C3AD360A9720}"/>
                </c:ext>
              </c:extLst>
            </c:dLbl>
            <c:dLbl>
              <c:idx val="2"/>
              <c:layout>
                <c:manualLayout>
                  <c:x val="-0.14422905240293199"/>
                  <c:y val="-6.1193041302189E-2"/>
                </c:manualLayout>
              </c:layout>
              <c:tx>
                <c:rich>
                  <a:bodyPr/>
                  <a:lstStyle/>
                  <a:p>
                    <a:r>
                      <a:rPr lang="es-ES"/>
                      <a:t>Recepción</a:t>
                    </a:r>
                  </a:p>
                  <a:p>
                    <a:r>
                      <a:rPr lang="es-ES"/>
                      <a:t>1.200,00 €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8C9-4097-ABA3-C3AD360A9720}"/>
                </c:ext>
              </c:extLst>
            </c:dLbl>
            <c:dLbl>
              <c:idx val="3"/>
              <c:layout>
                <c:manualLayout>
                  <c:x val="-0.14344827586206901"/>
                  <c:y val="-8.5993884206187907E-2"/>
                </c:manualLayout>
              </c:layout>
              <c:tx>
                <c:rich>
                  <a:bodyPr/>
                  <a:lstStyle/>
                  <a:p>
                    <a:r>
                      <a:rPr lang="es-ES"/>
                      <a:t>Gastos de transporte</a:t>
                    </a:r>
                  </a:p>
                  <a:p>
                    <a:r>
                      <a:rPr lang="es-ES"/>
                      <a:t>2.500,00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8C9-4097-ABA3-C3AD360A972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C9-4097-ABA3-C3AD360A972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('Planificación presupuesto '!$B$55,'Planificación presupuesto '!$B$25,'Planificación presupuesto '!$B$66,'Planificación presupuesto '!$B$77,'Planificación presupuesto '!$B$92)</c:f>
              <c:strCache>
                <c:ptCount val="5"/>
                <c:pt idx="0">
                  <c:v>Gasto Sanitario</c:v>
                </c:pt>
                <c:pt idx="1">
                  <c:v>Gastos vida diaria</c:v>
                </c:pt>
                <c:pt idx="2">
                  <c:v>Mantenimiento</c:v>
                </c:pt>
                <c:pt idx="3">
                  <c:v>Gastos de transporte</c:v>
                </c:pt>
                <c:pt idx="4">
                  <c:v>Cargas</c:v>
                </c:pt>
              </c:strCache>
            </c:strRef>
          </c:cat>
          <c:val>
            <c:numRef>
              <c:f>('Planificación presupuesto '!$D$64,'Planificación presupuesto '!$D$53,'Planificación presupuesto '!$D$75,'Planificación presupuesto '!$D$90,'Planificación presupuesto '!$D$101)</c:f>
              <c:numCache>
                <c:formatCode>#,##0.00</c:formatCode>
                <c:ptCount val="5"/>
                <c:pt idx="0">
                  <c:v>17389</c:v>
                </c:pt>
                <c:pt idx="1">
                  <c:v>3250</c:v>
                </c:pt>
                <c:pt idx="2">
                  <c:v>1200</c:v>
                </c:pt>
                <c:pt idx="3">
                  <c:v>2500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8C9-4097-ABA3-C3AD360A9720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zoomScale="85" workbookViewId="0" zoomToFit="1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5" workbookViewId="0" zoomToFit="1"/>
  </sheetViews>
  <pageMargins left="0.75" right="0.75" top="1" bottom="1" header="0.5" footer="0.5"/>
  <pageSetup paperSize="9" orientation="landscape" horizontalDpi="4294967292" verticalDpi="429496729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97788" cy="562087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97788" cy="562087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Apparel" displayName="Apparel" ref="B56:F64" totalsRowCount="1" headerRowDxfId="87" dataDxfId="85" totalsRowDxfId="84" headerRowBorderDxfId="86">
  <autoFilter ref="B56:F63" xr:uid="{00000000-0009-0000-0100-000004000000}"/>
  <tableColumns count="5">
    <tableColumn id="1" xr3:uid="{00000000-0010-0000-0000-000001000000}" name="Descripción" totalsRowLabel="Total Gasto Sanitario" dataDxfId="83" totalsRowDxfId="82"/>
    <tableColumn id="3" xr3:uid="{00000000-0010-0000-0000-000003000000}" name="Coste estimado" totalsRowFunction="sum" dataDxfId="81" totalsRowDxfId="80" dataCellStyle="Moneda"/>
    <tableColumn id="4" xr3:uid="{00000000-0010-0000-0000-000004000000}" name="Coste real" totalsRowFunction="sum" dataDxfId="79" totalsRowDxfId="78"/>
    <tableColumn id="5" xr3:uid="{00000000-0010-0000-0000-000005000000}" name="Diferencia" totalsRowFunction="sum" dataDxfId="77" totalsRowDxfId="76">
      <calculatedColumnFormula>Apparel[[#This Row],[Coste estimado]]-Apparel[[#This Row],[Coste real]]</calculatedColumnFormula>
    </tableColumn>
    <tableColumn id="2" xr3:uid="{00000000-0010-0000-0000-000002000000}" name="Notas" dataDxfId="75" totalsRowDxfId="74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1000000}" name="Decorations" displayName="Decorations" ref="B26:F53" totalsRowCount="1" headerRowDxfId="73" dataDxfId="71" totalsRowDxfId="70" headerRowBorderDxfId="72">
  <autoFilter ref="B26:F52" xr:uid="{00000000-0009-0000-0100-00000A000000}"/>
  <tableColumns count="5">
    <tableColumn id="1" xr3:uid="{00000000-0010-0000-0100-000001000000}" name="Descripción" totalsRowLabel="Total" totalsRowDxfId="69"/>
    <tableColumn id="3" xr3:uid="{00000000-0010-0000-0100-000003000000}" name="Coste estimado" totalsRowFunction="sum" totalsRowDxfId="68"/>
    <tableColumn id="4" xr3:uid="{00000000-0010-0000-0100-000004000000}" name="Coste real" totalsRowFunction="sum" totalsRowDxfId="67"/>
    <tableColumn id="5" xr3:uid="{00000000-0010-0000-0100-000005000000}" name="Diferencia" totalsRowFunction="sum" totalsRowDxfId="66">
      <calculatedColumnFormula>Decorations[[#This Row],[Coste estimado]]-Decorations[[#This Row],[Coste real]]</calculatedColumnFormula>
    </tableColumn>
    <tableColumn id="2" xr3:uid="{00000000-0010-0000-0100-000002000000}" name="Notas" totalsRowDxfId="65"/>
  </tableColumns>
  <tableStyleInfo name="TableStyleMedium1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2000000}" name="Reception" displayName="Reception" ref="B67:F75" totalsRowCount="1" headerRowDxfId="64" dataDxfId="62" totalsRowDxfId="61" headerRowBorderDxfId="63">
  <autoFilter ref="B67:F74" xr:uid="{00000000-0009-0000-0100-00000B000000}"/>
  <tableColumns count="5">
    <tableColumn id="1" xr3:uid="{00000000-0010-0000-0200-000001000000}" name="Descripción" totalsRowLabel="Total" totalsRowDxfId="60"/>
    <tableColumn id="3" xr3:uid="{00000000-0010-0000-0200-000003000000}" name="Coste estimado" totalsRowFunction="sum" totalsRowDxfId="59"/>
    <tableColumn id="4" xr3:uid="{00000000-0010-0000-0200-000004000000}" name="Coste real" totalsRowFunction="sum" totalsRowDxfId="58"/>
    <tableColumn id="5" xr3:uid="{00000000-0010-0000-0200-000005000000}" name="Diferencia" totalsRowFunction="sum" totalsRowDxfId="57">
      <calculatedColumnFormula>Reception[[#This Row],[Coste estimado]]-Reception[[#This Row],[Coste real]]</calculatedColumnFormula>
    </tableColumn>
    <tableColumn id="2" xr3:uid="{00000000-0010-0000-0200-000002000000}" name="Notas" totalsRowDxfId="56"/>
  </tableColumns>
  <tableStyleInfo name="TableStyleMedium1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3000000}" name="Other" displayName="Other" ref="B78:F90" totalsRowCount="1" headerRowDxfId="55" dataDxfId="53" totalsRowDxfId="52" headerRowBorderDxfId="54">
  <autoFilter ref="B78:F89" xr:uid="{00000000-0009-0000-0100-00000C000000}"/>
  <tableColumns count="5">
    <tableColumn id="1" xr3:uid="{00000000-0010-0000-0300-000001000000}" name="Descripción" totalsRowLabel="Total" dataDxfId="51" totalsRowDxfId="50"/>
    <tableColumn id="3" xr3:uid="{00000000-0010-0000-0300-000003000000}" name="Coste estimado" totalsRowFunction="sum" dataDxfId="49" totalsRowDxfId="48"/>
    <tableColumn id="4" xr3:uid="{00000000-0010-0000-0300-000004000000}" name="Coste real" totalsRowFunction="sum" dataDxfId="47" totalsRowDxfId="46"/>
    <tableColumn id="5" xr3:uid="{00000000-0010-0000-0300-000005000000}" name="Diferencia" totalsRowFunction="sum" dataDxfId="45" totalsRowDxfId="44">
      <calculatedColumnFormula>Other[[#This Row],[Coste estimado]]-Other[[#This Row],[Coste real]]</calculatedColumnFormula>
    </tableColumn>
    <tableColumn id="2" xr3:uid="{00000000-0010-0000-0300-000002000000}" name="Notas" dataDxfId="43" totalsRowDxfId="42"/>
  </tableColumns>
  <tableStyleInfo name="TableStyleMedium1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Other2" displayName="Other2" ref="B93:F101" totalsRowCount="1" headerRowDxfId="41" dataDxfId="39" totalsRowDxfId="38" headerRowBorderDxfId="40">
  <autoFilter ref="B93:F100" xr:uid="{00000000-0009-0000-0100-000001000000}"/>
  <tableColumns count="5">
    <tableColumn id="1" xr3:uid="{00000000-0010-0000-0400-000001000000}" name="Descripción" totalsRowLabel="Total" dataDxfId="37" totalsRowDxfId="36"/>
    <tableColumn id="3" xr3:uid="{00000000-0010-0000-0400-000003000000}" name="Coste estimado" totalsRowFunction="sum" dataDxfId="35" totalsRowDxfId="34"/>
    <tableColumn id="4" xr3:uid="{00000000-0010-0000-0400-000004000000}" name="Coste real" totalsRowFunction="sum" dataDxfId="33" totalsRowDxfId="32"/>
    <tableColumn id="5" xr3:uid="{00000000-0010-0000-0400-000005000000}" name="Diferencia" totalsRowFunction="sum" dataDxfId="31" totalsRowDxfId="30">
      <calculatedColumnFormula>Other2[[#This Row],[Coste estimado]]-Other2[[#This Row],[Coste real]]</calculatedColumnFormula>
    </tableColumn>
    <tableColumn id="2" xr3:uid="{00000000-0010-0000-0400-000002000000}" name="Notas" dataDxfId="29" totalsRowDxfId="28"/>
  </tableColumns>
  <tableStyleInfo name="TableStyleMedium1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Other23" displayName="Other23" ref="B104:F114" totalsRowCount="1" headerRowDxfId="27" dataDxfId="25" totalsRowDxfId="24" headerRowBorderDxfId="26">
  <autoFilter ref="B104:F113" xr:uid="{00000000-0009-0000-0100-000002000000}"/>
  <tableColumns count="5">
    <tableColumn id="1" xr3:uid="{00000000-0010-0000-0500-000001000000}" name="Descripción" totalsRowLabel="Total" dataDxfId="23" totalsRowDxfId="22"/>
    <tableColumn id="3" xr3:uid="{00000000-0010-0000-0500-000003000000}" name="Coste estimado" totalsRowFunction="sum" dataDxfId="21" totalsRowDxfId="20"/>
    <tableColumn id="4" xr3:uid="{00000000-0010-0000-0500-000004000000}" name="Coste real" totalsRowFunction="sum" dataDxfId="19" totalsRowDxfId="18"/>
    <tableColumn id="5" xr3:uid="{00000000-0010-0000-0500-000005000000}" name="Diferencia" totalsRowFunction="sum" dataDxfId="17" totalsRowDxfId="16">
      <calculatedColumnFormula>Other23[[#This Row],[Coste estimado]]-Other23[[#This Row],[Coste real]]</calculatedColumnFormula>
    </tableColumn>
    <tableColumn id="2" xr3:uid="{00000000-0010-0000-0500-000002000000}" name="Notas" dataDxfId="15" totalsRowDxfId="14"/>
  </tableColumns>
  <tableStyleInfo name="TableStyleMedium1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Apparel4" displayName="Apparel4" ref="B15:F23" totalsRowCount="1" headerRowDxfId="13" dataDxfId="11" totalsRowDxfId="10" headerRowBorderDxfId="12">
  <autoFilter ref="B15:F22" xr:uid="{00000000-0009-0000-0100-000003000000}"/>
  <tableColumns count="5">
    <tableColumn id="1" xr3:uid="{00000000-0010-0000-0600-000001000000}" name="Descripción" totalsRowLabel="Total INGRESOS" dataDxfId="9" totalsRowDxfId="8"/>
    <tableColumn id="3" xr3:uid="{00000000-0010-0000-0600-000003000000}" name="Coste estimado" totalsRowFunction="sum" dataDxfId="7" totalsRowDxfId="6" dataCellStyle="Moneda"/>
    <tableColumn id="4" xr3:uid="{00000000-0010-0000-0600-000004000000}" name="Coste real" totalsRowFunction="sum" dataDxfId="5" totalsRowDxfId="4"/>
    <tableColumn id="5" xr3:uid="{00000000-0010-0000-0600-000005000000}" name="Diferencia" totalsRowFunction="sum" dataDxfId="3" totalsRowDxfId="2">
      <calculatedColumnFormula>Apparel4[[#This Row],[Coste estimado]]-Apparel4[[#This Row],[Coste real]]</calculatedColumnFormula>
    </tableColumn>
    <tableColumn id="2" xr3:uid="{00000000-0010-0000-0600-000002000000}" name="Notas" dataDxfId="1" totalsRowDxfId="0"/>
  </tableColumns>
  <tableStyleInfo name="TableStyleMedium12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Paper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Capital">
      <a:majorFont>
        <a:latin typeface="Calisto MT"/>
        <a:ea typeface=""/>
        <a:cs typeface=""/>
        <a:font script="Jpan" typeface="ＭＳ 明朝"/>
      </a:majorFont>
      <a:minorFont>
        <a:latin typeface="Calisto MT"/>
        <a:ea typeface=""/>
        <a:cs typeface=""/>
        <a:font script="Jpan" typeface="ＭＳ 明朝"/>
      </a:minorFont>
    </a:fontScheme>
    <a:fmtScheme name="Paper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63000"/>
                <a:tint val="82000"/>
              </a:schemeClr>
              <a:schemeClr val="phClr">
                <a:tint val="10000"/>
                <a:satMod val="400000"/>
              </a:schemeClr>
            </a:duotone>
          </a:blip>
          <a:tile tx="0" ty="0" sx="40000" sy="40000" flip="none" algn="tl"/>
        </a:blipFill>
        <a:blipFill>
          <a:blip xmlns:r="http://schemas.openxmlformats.org/officeDocument/2006/relationships" r:embed="rId1">
            <a:duotone>
              <a:schemeClr val="phClr">
                <a:shade val="40000"/>
              </a:schemeClr>
              <a:schemeClr val="phClr">
                <a:tint val="42000"/>
              </a:schemeClr>
            </a:duotone>
          </a:blip>
          <a:tile tx="0" ty="0" sx="40000" sy="40000" flip="none" algn="tl"/>
        </a:blipFill>
      </a:fillStyleLst>
      <a:lnStyleLst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635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algn="tl" rotWithShape="0">
              <a:srgbClr val="000000">
                <a:alpha val="50000"/>
              </a:srgbClr>
            </a:outerShdw>
          </a:effectLst>
          <a:scene3d>
            <a:camera prst="orthographicFront"/>
            <a:lightRig rig="soft" dir="t">
              <a:rot lat="0" lon="0" rev="18000000"/>
            </a:lightRig>
          </a:scene3d>
          <a:sp3d prstMaterial="dkEdge">
            <a:bevelT w="73660" h="44450" prst="riblet"/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55000"/>
                <a:alpha val="20000"/>
              </a:schemeClr>
              <a:schemeClr val="phClr">
                <a:tint val="40000"/>
                <a:shade val="90000"/>
                <a:satMod val="60000"/>
                <a:alpha val="20000"/>
              </a:schemeClr>
            </a:duotone>
          </a:blip>
          <a:tile tx="0" ty="0" sx="58000" sy="38000" flip="none" algn="tl"/>
        </a:blipFill>
        <a:blipFill>
          <a:blip xmlns:r="http://schemas.openxmlformats.org/officeDocument/2006/relationships" r:embed="rId2">
            <a:duotone>
              <a:schemeClr val="phClr">
                <a:shade val="12000"/>
                <a:satMod val="240000"/>
              </a:schemeClr>
              <a:schemeClr val="phClr">
                <a:tint val="65000"/>
              </a:schemeClr>
            </a:duotone>
          </a:blip>
          <a:stretch>
            <a:fillRect/>
          </a:stretch>
        </a:blipFill>
      </a:bgFillStyleLst>
    </a:fmtScheme>
  </a:themeElements>
  <a:objectDefaults>
    <a:spDef>
      <a:spPr/>
      <a:bodyPr rtlCol="0" anchor="ctr"/>
      <a:lstStyle>
        <a:defPPr algn="ctr">
          <a:defRPr/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22"/>
  <sheetViews>
    <sheetView showGridLines="0" topLeftCell="A97" zoomScale="75" zoomScaleNormal="75" zoomScalePageLayoutView="75" workbookViewId="0">
      <selection activeCell="D121" sqref="D121"/>
    </sheetView>
  </sheetViews>
  <sheetFormatPr baseColWidth="10" defaultColWidth="10.796875" defaultRowHeight="15.6"/>
  <cols>
    <col min="1" max="1" width="4.5" style="1" customWidth="1"/>
    <col min="2" max="2" width="27.796875" style="1" customWidth="1"/>
    <col min="3" max="3" width="14.796875" style="1" customWidth="1"/>
    <col min="4" max="5" width="13" style="1" customWidth="1"/>
    <col min="6" max="6" width="27.69921875" style="2" customWidth="1"/>
    <col min="7" max="16384" width="10.796875" style="1"/>
  </cols>
  <sheetData>
    <row r="1" spans="2:6" ht="66" customHeight="1">
      <c r="B1" s="68" t="s">
        <v>69</v>
      </c>
    </row>
    <row r="2" spans="2:6" ht="28.05" customHeight="1">
      <c r="B2" s="67"/>
      <c r="C2" s="64" t="s">
        <v>68</v>
      </c>
      <c r="D2" s="65"/>
      <c r="E2" s="65"/>
      <c r="F2" s="66"/>
    </row>
    <row r="3" spans="2:6" ht="12" customHeight="1">
      <c r="B3" s="15"/>
      <c r="C3" s="15"/>
      <c r="D3" s="15"/>
      <c r="E3" s="15"/>
    </row>
    <row r="4" spans="2:6" ht="18">
      <c r="B4" s="3" t="s">
        <v>1</v>
      </c>
      <c r="C4" s="4">
        <v>30000</v>
      </c>
    </row>
    <row r="5" spans="2:6" s="2" customFormat="1" ht="18">
      <c r="B5" s="49"/>
      <c r="C5" s="50"/>
    </row>
    <row r="6" spans="2:6" ht="18">
      <c r="B6" s="42" t="s">
        <v>54</v>
      </c>
      <c r="C6" s="43">
        <f>Apparel4[[#Totals],[Diferencia]]</f>
        <v>36111</v>
      </c>
    </row>
    <row r="7" spans="2:6" s="2" customFormat="1" ht="18">
      <c r="B7" s="47"/>
      <c r="C7" s="48"/>
    </row>
    <row r="8" spans="2:6" ht="18">
      <c r="B8" s="40" t="s">
        <v>53</v>
      </c>
      <c r="C8" s="41">
        <f>SUM(Apparel[[#Totals],[Coste estimado]],Decorations[[#Totals],[Coste estimado]],Reception[[#Totals],[Coste estimado]],Other[[#Totals],[Coste estimado]],Other2[[#Totals],[Coste estimado]])</f>
        <v>38990</v>
      </c>
    </row>
    <row r="9" spans="2:6" ht="18">
      <c r="B9" s="5" t="s">
        <v>2</v>
      </c>
      <c r="C9" s="4">
        <f>SUM(Apparel[[#Totals],[Coste real]],Decorations[[#Totals],[Coste real]],Reception[[#Totals],[Coste real]],Other[[#Totals],[Coste real]],Other2[[#Totals],[Coste real]])</f>
        <v>24339</v>
      </c>
    </row>
    <row r="10" spans="2:6" ht="18">
      <c r="B10" s="6" t="s">
        <v>3</v>
      </c>
      <c r="C10" s="7">
        <f>C4-C9</f>
        <v>5661</v>
      </c>
    </row>
    <row r="11" spans="2:6" ht="18">
      <c r="B11" s="45"/>
      <c r="C11" s="46"/>
    </row>
    <row r="12" spans="2:6" ht="18">
      <c r="B12" s="44" t="s">
        <v>52</v>
      </c>
      <c r="C12" s="51">
        <f>C6-C8</f>
        <v>-2879</v>
      </c>
    </row>
    <row r="14" spans="2:6" ht="18">
      <c r="B14" s="70" t="s">
        <v>46</v>
      </c>
      <c r="C14" s="70"/>
      <c r="D14" s="8"/>
      <c r="E14" s="8"/>
      <c r="F14" s="9"/>
    </row>
    <row r="15" spans="2:6" s="8" customFormat="1" ht="22.05" customHeight="1">
      <c r="B15" s="24" t="s">
        <v>5</v>
      </c>
      <c r="C15" s="25" t="s">
        <v>6</v>
      </c>
      <c r="D15" s="25" t="s">
        <v>7</v>
      </c>
      <c r="E15" s="25" t="s">
        <v>8</v>
      </c>
      <c r="F15" s="26" t="s">
        <v>9</v>
      </c>
    </row>
    <row r="16" spans="2:6" s="8" customFormat="1">
      <c r="B16" s="27" t="s">
        <v>47</v>
      </c>
      <c r="C16" s="28">
        <v>24000</v>
      </c>
      <c r="D16" s="28">
        <v>6500</v>
      </c>
      <c r="E16" s="29">
        <f>Apparel4[[#This Row],[Coste estimado]]-Apparel4[[#This Row],[Coste real]]</f>
        <v>17500</v>
      </c>
      <c r="F16" s="30"/>
    </row>
    <row r="17" spans="2:6">
      <c r="B17" s="33" t="s">
        <v>48</v>
      </c>
      <c r="C17" s="34">
        <v>18000</v>
      </c>
      <c r="D17" s="34">
        <v>9000</v>
      </c>
      <c r="E17" s="33">
        <f>Apparel4[[#This Row],[Coste estimado]]-Apparel4[[#This Row],[Coste real]]</f>
        <v>9000</v>
      </c>
      <c r="F17" s="35"/>
    </row>
    <row r="18" spans="2:6">
      <c r="B18" s="31" t="s">
        <v>49</v>
      </c>
      <c r="C18" s="32">
        <v>6000</v>
      </c>
      <c r="D18" s="32">
        <v>1889</v>
      </c>
      <c r="E18" s="31">
        <f>Apparel4[[#This Row],[Coste estimado]]-Apparel4[[#This Row],[Coste real]]</f>
        <v>4111</v>
      </c>
      <c r="F18" s="30"/>
    </row>
    <row r="19" spans="2:6">
      <c r="B19" s="33" t="s">
        <v>50</v>
      </c>
      <c r="C19" s="34">
        <v>5500</v>
      </c>
      <c r="D19" s="34"/>
      <c r="E19" s="33">
        <f>Apparel4[[#This Row],[Coste estimado]]-Apparel4[[#This Row],[Coste real]]</f>
        <v>5500</v>
      </c>
      <c r="F19" s="35"/>
    </row>
    <row r="20" spans="2:6">
      <c r="B20" s="31"/>
      <c r="C20" s="32"/>
      <c r="D20" s="32"/>
      <c r="E20" s="31">
        <f>Apparel4[[#This Row],[Coste estimado]]-Apparel4[[#This Row],[Coste real]]</f>
        <v>0</v>
      </c>
      <c r="F20" s="30"/>
    </row>
    <row r="21" spans="2:6">
      <c r="B21" s="33"/>
      <c r="C21" s="34"/>
      <c r="D21" s="34"/>
      <c r="E21" s="33">
        <f>Apparel4[[#This Row],[Coste estimado]]-Apparel4[[#This Row],[Coste real]]</f>
        <v>0</v>
      </c>
      <c r="F21" s="35"/>
    </row>
    <row r="22" spans="2:6">
      <c r="B22" s="31"/>
      <c r="C22" s="32"/>
      <c r="D22" s="32"/>
      <c r="E22" s="31">
        <f>Apparel4[[#This Row],[Coste estimado]]-Apparel4[[#This Row],[Coste real]]</f>
        <v>0</v>
      </c>
      <c r="F22" s="30"/>
    </row>
    <row r="23" spans="2:6">
      <c r="B23" s="36" t="s">
        <v>51</v>
      </c>
      <c r="C23" s="37">
        <f>SUBTOTAL(109,Apparel4[Coste estimado])</f>
        <v>53500</v>
      </c>
      <c r="D23" s="38">
        <f>SUBTOTAL(109,Apparel4[Coste real])</f>
        <v>17389</v>
      </c>
      <c r="E23" s="36">
        <f>SUBTOTAL(109,Apparel4[Diferencia])</f>
        <v>36111</v>
      </c>
      <c r="F23" s="39"/>
    </row>
    <row r="24" spans="2:6" s="8" customFormat="1">
      <c r="B24" s="1"/>
      <c r="C24" s="1"/>
      <c r="D24" s="1"/>
      <c r="E24" s="1"/>
      <c r="F24" s="2"/>
    </row>
    <row r="25" spans="2:6" ht="18">
      <c r="B25" s="69" t="s">
        <v>19</v>
      </c>
      <c r="C25" s="69"/>
      <c r="D25" s="8"/>
      <c r="E25" s="8"/>
      <c r="F25" s="9"/>
    </row>
    <row r="26" spans="2:6">
      <c r="B26" s="10" t="s">
        <v>5</v>
      </c>
      <c r="C26" s="11" t="s">
        <v>6</v>
      </c>
      <c r="D26" s="11" t="s">
        <v>7</v>
      </c>
      <c r="E26" s="11" t="s">
        <v>8</v>
      </c>
      <c r="F26" s="12" t="s">
        <v>9</v>
      </c>
    </row>
    <row r="27" spans="2:6">
      <c r="B27" s="52" t="s">
        <v>20</v>
      </c>
      <c r="C27" s="53">
        <v>2400</v>
      </c>
      <c r="D27" s="53">
        <v>3000</v>
      </c>
      <c r="E27" s="54">
        <f>Decorations[[#This Row],[Coste estimado]]-Decorations[[#This Row],[Coste real]]</f>
        <v>-600</v>
      </c>
      <c r="F27" s="55"/>
    </row>
    <row r="28" spans="2:6">
      <c r="B28" s="58" t="s">
        <v>58</v>
      </c>
      <c r="C28" s="59">
        <v>600</v>
      </c>
      <c r="D28" s="59"/>
      <c r="E28" s="58">
        <f>Decorations[[#This Row],[Coste estimado]]-Decorations[[#This Row],[Coste real]]</f>
        <v>600</v>
      </c>
      <c r="F28" s="60"/>
    </row>
    <row r="29" spans="2:6">
      <c r="B29" s="56" t="s">
        <v>59</v>
      </c>
      <c r="C29" s="57">
        <v>1200</v>
      </c>
      <c r="D29" s="57"/>
      <c r="E29" s="56">
        <f>Decorations[[#This Row],[Coste estimado]]-Decorations[[#This Row],[Coste real]]</f>
        <v>1200</v>
      </c>
      <c r="F29" s="55"/>
    </row>
    <row r="30" spans="2:6">
      <c r="B30" s="58" t="s">
        <v>60</v>
      </c>
      <c r="C30" s="59">
        <v>600</v>
      </c>
      <c r="D30" s="59"/>
      <c r="E30" s="58">
        <f>Decorations[[#This Row],[Coste estimado]]-Decorations[[#This Row],[Coste real]]</f>
        <v>600</v>
      </c>
      <c r="F30" s="60"/>
    </row>
    <row r="31" spans="2:6">
      <c r="B31" s="56" t="s">
        <v>61</v>
      </c>
      <c r="C31" s="57">
        <v>750</v>
      </c>
      <c r="D31" s="57"/>
      <c r="E31" s="56">
        <f>Decorations[[#This Row],[Coste estimado]]-Decorations[[#This Row],[Coste real]]</f>
        <v>750</v>
      </c>
      <c r="F31" s="55"/>
    </row>
    <row r="32" spans="2:6">
      <c r="B32" s="58" t="s">
        <v>49</v>
      </c>
      <c r="C32" s="59"/>
      <c r="D32" s="59"/>
      <c r="E32" s="58">
        <f>Decorations[[#This Row],[Coste estimado]]-Decorations[[#This Row],[Coste real]]</f>
        <v>0</v>
      </c>
      <c r="F32" s="60"/>
    </row>
    <row r="33" spans="2:6">
      <c r="B33" s="56" t="s">
        <v>50</v>
      </c>
      <c r="C33" s="57"/>
      <c r="D33" s="57"/>
      <c r="E33" s="56">
        <f>Decorations[[#This Row],[Coste estimado]]-Decorations[[#This Row],[Coste real]]</f>
        <v>0</v>
      </c>
      <c r="F33" s="55"/>
    </row>
    <row r="34" spans="2:6">
      <c r="B34" s="58" t="s">
        <v>22</v>
      </c>
      <c r="C34" s="59">
        <v>300</v>
      </c>
      <c r="D34" s="59">
        <v>250</v>
      </c>
      <c r="E34" s="58">
        <f>Decorations[[#This Row],[Coste estimado]]-Decorations[[#This Row],[Coste real]]</f>
        <v>50</v>
      </c>
      <c r="F34" s="60"/>
    </row>
    <row r="35" spans="2:6">
      <c r="B35" s="56" t="s">
        <v>21</v>
      </c>
      <c r="C35" s="57"/>
      <c r="D35" s="57"/>
      <c r="E35" s="56">
        <f>Decorations[[#This Row],[Coste estimado]]-Decorations[[#This Row],[Coste real]]</f>
        <v>0</v>
      </c>
      <c r="F35" s="55"/>
    </row>
    <row r="36" spans="2:6">
      <c r="B36" s="58" t="s">
        <v>4</v>
      </c>
      <c r="C36" s="59"/>
      <c r="D36" s="59"/>
      <c r="E36" s="58">
        <f>Decorations[[#This Row],[Coste estimado]]-Decorations[[#This Row],[Coste real]]</f>
        <v>0</v>
      </c>
      <c r="F36" s="60"/>
    </row>
    <row r="37" spans="2:6">
      <c r="B37" s="56" t="s">
        <v>57</v>
      </c>
      <c r="C37" s="57"/>
      <c r="D37" s="57"/>
      <c r="E37" s="56">
        <f>Decorations[[#This Row],[Coste estimado]]-Decorations[[#This Row],[Coste real]]</f>
        <v>0</v>
      </c>
      <c r="F37" s="55"/>
    </row>
    <row r="38" spans="2:6">
      <c r="B38" s="58" t="s">
        <v>62</v>
      </c>
      <c r="C38" s="59"/>
      <c r="D38" s="59"/>
      <c r="E38" s="58">
        <f>Decorations[[#This Row],[Coste estimado]]-Decorations[[#This Row],[Coste real]]</f>
        <v>0</v>
      </c>
      <c r="F38" s="60"/>
    </row>
    <row r="39" spans="2:6">
      <c r="B39" s="56" t="s">
        <v>30</v>
      </c>
      <c r="C39" s="57"/>
      <c r="D39" s="57"/>
      <c r="E39" s="56">
        <f>Decorations[[#This Row],[Coste estimado]]-Decorations[[#This Row],[Coste real]]</f>
        <v>0</v>
      </c>
      <c r="F39" s="55"/>
    </row>
    <row r="40" spans="2:6" s="8" customFormat="1">
      <c r="B40" s="58" t="s">
        <v>24</v>
      </c>
      <c r="C40" s="59"/>
      <c r="D40" s="59"/>
      <c r="E40" s="58">
        <f>Decorations[[#This Row],[Coste estimado]]-Decorations[[#This Row],[Coste real]]</f>
        <v>0</v>
      </c>
      <c r="F40" s="60"/>
    </row>
    <row r="41" spans="2:6">
      <c r="B41" s="56" t="s">
        <v>26</v>
      </c>
      <c r="C41" s="57"/>
      <c r="D41" s="57"/>
      <c r="E41" s="56">
        <f>Decorations[[#This Row],[Coste estimado]]-Decorations[[#This Row],[Coste real]]</f>
        <v>0</v>
      </c>
      <c r="F41" s="55"/>
    </row>
    <row r="42" spans="2:6" s="8" customFormat="1">
      <c r="B42" s="58" t="s">
        <v>28</v>
      </c>
      <c r="C42" s="59"/>
      <c r="D42" s="59"/>
      <c r="E42" s="58">
        <f>Decorations[[#This Row],[Coste estimado]]-Decorations[[#This Row],[Coste real]]</f>
        <v>0</v>
      </c>
      <c r="F42" s="60"/>
    </row>
    <row r="43" spans="2:6" s="8" customFormat="1">
      <c r="B43" s="56" t="s">
        <v>29</v>
      </c>
      <c r="C43" s="57"/>
      <c r="D43" s="57"/>
      <c r="E43" s="56">
        <f>Decorations[[#This Row],[Coste estimado]]-Decorations[[#This Row],[Coste real]]</f>
        <v>0</v>
      </c>
      <c r="F43" s="55"/>
    </row>
    <row r="44" spans="2:6">
      <c r="B44" s="58" t="s">
        <v>25</v>
      </c>
      <c r="C44" s="59"/>
      <c r="D44" s="59"/>
      <c r="E44" s="58">
        <f>Decorations[[#This Row],[Coste estimado]]-Decorations[[#This Row],[Coste real]]</f>
        <v>0</v>
      </c>
      <c r="F44" s="60"/>
    </row>
    <row r="45" spans="2:6">
      <c r="B45" s="56" t="s">
        <v>27</v>
      </c>
      <c r="C45" s="57"/>
      <c r="D45" s="57"/>
      <c r="E45" s="56">
        <f>Decorations[[#This Row],[Coste estimado]]-Decorations[[#This Row],[Coste real]]</f>
        <v>0</v>
      </c>
      <c r="F45" s="55"/>
    </row>
    <row r="46" spans="2:6">
      <c r="B46" s="58" t="s">
        <v>30</v>
      </c>
      <c r="C46" s="59"/>
      <c r="D46" s="59"/>
      <c r="E46" s="58">
        <f>Decorations[[#This Row],[Coste estimado]]-Decorations[[#This Row],[Coste real]]</f>
        <v>0</v>
      </c>
      <c r="F46" s="60"/>
    </row>
    <row r="47" spans="2:6">
      <c r="B47" s="56" t="s">
        <v>30</v>
      </c>
      <c r="C47" s="57"/>
      <c r="D47" s="57"/>
      <c r="E47" s="56">
        <f>Decorations[[#This Row],[Coste estimado]]-Decorations[[#This Row],[Coste real]]</f>
        <v>0</v>
      </c>
      <c r="F47" s="55"/>
    </row>
    <row r="48" spans="2:6">
      <c r="B48" s="58" t="s">
        <v>55</v>
      </c>
      <c r="C48" s="59"/>
      <c r="D48" s="59"/>
      <c r="E48" s="58">
        <f>Decorations[[#This Row],[Coste estimado]]-Decorations[[#This Row],[Coste real]]</f>
        <v>0</v>
      </c>
      <c r="F48" s="60"/>
    </row>
    <row r="49" spans="2:6">
      <c r="B49" s="56" t="s">
        <v>56</v>
      </c>
      <c r="C49" s="57"/>
      <c r="D49" s="57"/>
      <c r="E49" s="56">
        <f>Decorations[[#This Row],[Coste estimado]]-Decorations[[#This Row],[Coste real]]</f>
        <v>0</v>
      </c>
      <c r="F49" s="55"/>
    </row>
    <row r="50" spans="2:6">
      <c r="B50" s="58"/>
      <c r="C50" s="59"/>
      <c r="D50" s="59"/>
      <c r="E50" s="58">
        <f>Decorations[[#This Row],[Coste estimado]]-Decorations[[#This Row],[Coste real]]</f>
        <v>0</v>
      </c>
      <c r="F50" s="60"/>
    </row>
    <row r="51" spans="2:6">
      <c r="B51" s="56"/>
      <c r="C51" s="57"/>
      <c r="D51" s="57"/>
      <c r="E51" s="56">
        <f>Decorations[[#This Row],[Coste estimado]]-Decorations[[#This Row],[Coste real]]</f>
        <v>0</v>
      </c>
      <c r="F51" s="55"/>
    </row>
    <row r="52" spans="2:6">
      <c r="B52" s="58"/>
      <c r="C52" s="59"/>
      <c r="D52" s="59"/>
      <c r="E52" s="58">
        <f>Decorations[[#This Row],[Coste estimado]]-Decorations[[#This Row],[Coste real]]</f>
        <v>0</v>
      </c>
      <c r="F52" s="60"/>
    </row>
    <row r="53" spans="2:6">
      <c r="B53" s="20" t="s">
        <v>0</v>
      </c>
      <c r="C53" s="21">
        <f>SUBTOTAL(109,Decorations[Coste estimado])</f>
        <v>5850</v>
      </c>
      <c r="D53" s="22">
        <f>SUBTOTAL(109,Decorations[Coste real])</f>
        <v>3250</v>
      </c>
      <c r="E53" s="20">
        <f>SUBTOTAL(109,Decorations[Diferencia])</f>
        <v>2600</v>
      </c>
      <c r="F53" s="23"/>
    </row>
    <row r="54" spans="2:6" s="8" customFormat="1">
      <c r="B54" s="1"/>
      <c r="C54" s="1"/>
      <c r="D54" s="1"/>
      <c r="E54" s="1"/>
      <c r="F54" s="2"/>
    </row>
    <row r="55" spans="2:6" ht="18">
      <c r="B55" s="69" t="s">
        <v>13</v>
      </c>
      <c r="C55" s="69"/>
      <c r="D55" s="8"/>
      <c r="E55" s="8"/>
      <c r="F55" s="9"/>
    </row>
    <row r="56" spans="2:6" ht="22.05" customHeight="1">
      <c r="B56" s="10" t="s">
        <v>5</v>
      </c>
      <c r="C56" s="11" t="s">
        <v>6</v>
      </c>
      <c r="D56" s="11" t="s">
        <v>7</v>
      </c>
      <c r="E56" s="11" t="s">
        <v>8</v>
      </c>
      <c r="F56" s="12" t="s">
        <v>9</v>
      </c>
    </row>
    <row r="57" spans="2:6">
      <c r="B57" s="61" t="s">
        <v>14</v>
      </c>
      <c r="C57" s="62">
        <v>8000</v>
      </c>
      <c r="D57" s="62">
        <v>6500</v>
      </c>
      <c r="E57" s="63">
        <f>Apparel[[#This Row],[Coste estimado]]-Apparel[[#This Row],[Coste real]]</f>
        <v>1500</v>
      </c>
      <c r="F57" s="60"/>
    </row>
    <row r="58" spans="2:6">
      <c r="B58" s="56" t="s">
        <v>15</v>
      </c>
      <c r="C58" s="57">
        <v>8000</v>
      </c>
      <c r="D58" s="57">
        <v>9000</v>
      </c>
      <c r="E58" s="56">
        <f>Apparel[[#This Row],[Coste estimado]]-Apparel[[#This Row],[Coste real]]</f>
        <v>-1000</v>
      </c>
      <c r="F58" s="55"/>
    </row>
    <row r="59" spans="2:6">
      <c r="B59" s="58" t="s">
        <v>16</v>
      </c>
      <c r="C59" s="59">
        <v>2000</v>
      </c>
      <c r="D59" s="59">
        <v>1889</v>
      </c>
      <c r="E59" s="58">
        <f>Apparel[[#This Row],[Coste estimado]]-Apparel[[#This Row],[Coste real]]</f>
        <v>111</v>
      </c>
      <c r="F59" s="60"/>
    </row>
    <row r="60" spans="2:6">
      <c r="B60" s="56" t="s">
        <v>17</v>
      </c>
      <c r="C60" s="57"/>
      <c r="D60" s="57"/>
      <c r="E60" s="56">
        <f>Apparel[[#This Row],[Coste estimado]]-Apparel[[#This Row],[Coste real]]</f>
        <v>0</v>
      </c>
      <c r="F60" s="55"/>
    </row>
    <row r="61" spans="2:6">
      <c r="B61" s="58" t="s">
        <v>30</v>
      </c>
      <c r="C61" s="59"/>
      <c r="D61" s="59"/>
      <c r="E61" s="58">
        <f>Apparel[[#This Row],[Coste estimado]]-Apparel[[#This Row],[Coste real]]</f>
        <v>0</v>
      </c>
      <c r="F61" s="60"/>
    </row>
    <row r="62" spans="2:6">
      <c r="B62" s="56"/>
      <c r="C62" s="57"/>
      <c r="D62" s="57"/>
      <c r="E62" s="56">
        <f>Apparel[[#This Row],[Coste estimado]]-Apparel[[#This Row],[Coste real]]</f>
        <v>0</v>
      </c>
      <c r="F62" s="55"/>
    </row>
    <row r="63" spans="2:6">
      <c r="B63" s="58"/>
      <c r="C63" s="59"/>
      <c r="D63" s="59"/>
      <c r="E63" s="58">
        <f>Apparel[[#This Row],[Coste estimado]]-Apparel[[#This Row],[Coste real]]</f>
        <v>0</v>
      </c>
      <c r="F63" s="60"/>
    </row>
    <row r="64" spans="2:6">
      <c r="B64" s="20" t="s">
        <v>18</v>
      </c>
      <c r="C64" s="21">
        <f>SUBTOTAL(109,Apparel[Coste estimado])</f>
        <v>18000</v>
      </c>
      <c r="D64" s="22">
        <f>SUBTOTAL(109,Apparel[Coste real])</f>
        <v>17389</v>
      </c>
      <c r="E64" s="20">
        <f>SUBTOTAL(109,Apparel[Diferencia])</f>
        <v>611</v>
      </c>
      <c r="F64" s="23"/>
    </row>
    <row r="66" spans="2:8" ht="18">
      <c r="B66" s="69" t="s">
        <v>31</v>
      </c>
      <c r="C66" s="69"/>
      <c r="D66" s="8"/>
      <c r="E66" s="8"/>
      <c r="F66" s="9"/>
    </row>
    <row r="67" spans="2:8" s="8" customFormat="1" ht="22.05" customHeight="1">
      <c r="B67" s="10" t="s">
        <v>5</v>
      </c>
      <c r="C67" s="11" t="s">
        <v>6</v>
      </c>
      <c r="D67" s="11" t="s">
        <v>7</v>
      </c>
      <c r="E67" s="11" t="s">
        <v>8</v>
      </c>
      <c r="F67" s="12" t="s">
        <v>9</v>
      </c>
    </row>
    <row r="68" spans="2:8" s="8" customFormat="1">
      <c r="B68" s="61" t="s">
        <v>32</v>
      </c>
      <c r="C68" s="62">
        <v>4000</v>
      </c>
      <c r="D68" s="62"/>
      <c r="E68" s="63">
        <f>Reception[[#This Row],[Coste estimado]]-Reception[[#This Row],[Coste real]]</f>
        <v>4000</v>
      </c>
      <c r="F68" s="60"/>
    </row>
    <row r="69" spans="2:8">
      <c r="B69" s="56" t="s">
        <v>33</v>
      </c>
      <c r="C69" s="57">
        <v>3540</v>
      </c>
      <c r="D69" s="57"/>
      <c r="E69" s="56">
        <f>Reception[[#This Row],[Coste estimado]]-Reception[[#This Row],[Coste real]]</f>
        <v>3540</v>
      </c>
      <c r="F69" s="55"/>
    </row>
    <row r="70" spans="2:8">
      <c r="B70" s="58" t="s">
        <v>11</v>
      </c>
      <c r="C70" s="59">
        <v>2000</v>
      </c>
      <c r="D70" s="59">
        <v>1000</v>
      </c>
      <c r="E70" s="58">
        <f>Reception[[#This Row],[Coste estimado]]-Reception[[#This Row],[Coste real]]</f>
        <v>1000</v>
      </c>
      <c r="F70" s="60"/>
    </row>
    <row r="71" spans="2:8">
      <c r="B71" s="56" t="s">
        <v>12</v>
      </c>
      <c r="C71" s="57">
        <v>400</v>
      </c>
      <c r="D71" s="57">
        <v>200</v>
      </c>
      <c r="E71" s="56">
        <f>Reception[[#This Row],[Coste estimado]]-Reception[[#This Row],[Coste real]]</f>
        <v>200</v>
      </c>
      <c r="F71" s="55"/>
    </row>
    <row r="72" spans="2:8">
      <c r="B72" s="58"/>
      <c r="C72" s="59"/>
      <c r="D72" s="59"/>
      <c r="E72" s="58">
        <f>Reception[[#This Row],[Coste estimado]]-Reception[[#This Row],[Coste real]]</f>
        <v>0</v>
      </c>
      <c r="F72" s="60"/>
      <c r="H72" s="2"/>
    </row>
    <row r="73" spans="2:8">
      <c r="B73" s="56"/>
      <c r="C73" s="57"/>
      <c r="D73" s="57"/>
      <c r="E73" s="56">
        <f>Reception[[#This Row],[Coste estimado]]-Reception[[#This Row],[Coste real]]</f>
        <v>0</v>
      </c>
      <c r="F73" s="55"/>
    </row>
    <row r="74" spans="2:8">
      <c r="B74" s="58"/>
      <c r="C74" s="59"/>
      <c r="D74" s="59"/>
      <c r="E74" s="58">
        <f>Reception[[#This Row],[Coste estimado]]-Reception[[#This Row],[Coste real]]</f>
        <v>0</v>
      </c>
      <c r="F74" s="60"/>
    </row>
    <row r="75" spans="2:8">
      <c r="B75" s="20" t="s">
        <v>0</v>
      </c>
      <c r="C75" s="21">
        <f>SUBTOTAL(109,Reception[Coste estimado])</f>
        <v>9940</v>
      </c>
      <c r="D75" s="22">
        <f>SUBTOTAL(109,Reception[Coste real])</f>
        <v>1200</v>
      </c>
      <c r="E75" s="20">
        <f>SUBTOTAL(109,Reception[Diferencia])</f>
        <v>8740</v>
      </c>
      <c r="F75" s="23"/>
    </row>
    <row r="77" spans="2:8" ht="18">
      <c r="B77" s="69" t="s">
        <v>44</v>
      </c>
      <c r="C77" s="69"/>
      <c r="D77" s="8"/>
      <c r="E77" s="8"/>
      <c r="F77" s="9"/>
    </row>
    <row r="78" spans="2:8">
      <c r="B78" s="10" t="s">
        <v>5</v>
      </c>
      <c r="C78" s="11" t="s">
        <v>6</v>
      </c>
      <c r="D78" s="11" t="s">
        <v>7</v>
      </c>
      <c r="E78" s="11" t="s">
        <v>8</v>
      </c>
      <c r="F78" s="12" t="s">
        <v>9</v>
      </c>
    </row>
    <row r="79" spans="2:8">
      <c r="B79" s="61" t="s">
        <v>65</v>
      </c>
      <c r="C79" s="62">
        <v>400</v>
      </c>
      <c r="D79" s="62">
        <v>600</v>
      </c>
      <c r="E79" s="63">
        <f>Other[[#This Row],[Coste estimado]]-Other[[#This Row],[Coste real]]</f>
        <v>-200</v>
      </c>
      <c r="F79" s="60"/>
    </row>
    <row r="80" spans="2:8" s="8" customFormat="1">
      <c r="B80" s="56" t="s">
        <v>34</v>
      </c>
      <c r="C80" s="57">
        <v>3000</v>
      </c>
      <c r="D80" s="57"/>
      <c r="E80" s="56">
        <f>Other[[#This Row],[Coste estimado]]-Other[[#This Row],[Coste real]]</f>
        <v>3000</v>
      </c>
      <c r="F80" s="55"/>
    </row>
    <row r="81" spans="2:6">
      <c r="B81" s="58" t="s">
        <v>63</v>
      </c>
      <c r="C81" s="59">
        <v>800</v>
      </c>
      <c r="D81" s="59">
        <v>650</v>
      </c>
      <c r="E81" s="58">
        <f>Other[[#This Row],[Coste estimado]]-Other[[#This Row],[Coste real]]</f>
        <v>150</v>
      </c>
      <c r="F81" s="60"/>
    </row>
    <row r="82" spans="2:6" s="8" customFormat="1">
      <c r="B82" s="56" t="s">
        <v>64</v>
      </c>
      <c r="C82" s="57">
        <v>1000</v>
      </c>
      <c r="D82" s="57">
        <v>1250</v>
      </c>
      <c r="E82" s="56">
        <f>Other[[#This Row],[Coste estimado]]-Other[[#This Row],[Coste real]]</f>
        <v>-250</v>
      </c>
      <c r="F82" s="55"/>
    </row>
    <row r="83" spans="2:6" s="8" customFormat="1">
      <c r="B83" s="58" t="s">
        <v>45</v>
      </c>
      <c r="C83" s="59"/>
      <c r="D83" s="59"/>
      <c r="E83" s="58">
        <f>Other[[#This Row],[Coste estimado]]-Other[[#This Row],[Coste real]]</f>
        <v>0</v>
      </c>
      <c r="F83" s="60"/>
    </row>
    <row r="84" spans="2:6">
      <c r="B84" s="56" t="s">
        <v>67</v>
      </c>
      <c r="C84" s="57"/>
      <c r="D84" s="57"/>
      <c r="E84" s="56">
        <f>Other[[#This Row],[Coste estimado]]-Other[[#This Row],[Coste real]]</f>
        <v>0</v>
      </c>
      <c r="F84" s="55"/>
    </row>
    <row r="85" spans="2:6">
      <c r="B85" s="58" t="s">
        <v>30</v>
      </c>
      <c r="C85" s="59"/>
      <c r="D85" s="59"/>
      <c r="E85" s="58">
        <f>Other[[#This Row],[Coste estimado]]-Other[[#This Row],[Coste real]]</f>
        <v>0</v>
      </c>
      <c r="F85" s="60"/>
    </row>
    <row r="86" spans="2:6">
      <c r="B86" s="56"/>
      <c r="C86" s="57"/>
      <c r="D86" s="57"/>
      <c r="E86" s="56">
        <f>Other[[#This Row],[Coste estimado]]-Other[[#This Row],[Coste real]]</f>
        <v>0</v>
      </c>
      <c r="F86" s="55"/>
    </row>
    <row r="87" spans="2:6">
      <c r="B87" s="58"/>
      <c r="C87" s="59"/>
      <c r="D87" s="59"/>
      <c r="E87" s="58">
        <f>Other[[#This Row],[Coste estimado]]-Other[[#This Row],[Coste real]]</f>
        <v>0</v>
      </c>
      <c r="F87" s="60"/>
    </row>
    <row r="88" spans="2:6">
      <c r="B88" s="56"/>
      <c r="C88" s="57"/>
      <c r="D88" s="57"/>
      <c r="E88" s="56">
        <f>Other[[#This Row],[Coste estimado]]-Other[[#This Row],[Coste real]]</f>
        <v>0</v>
      </c>
      <c r="F88" s="55"/>
    </row>
    <row r="89" spans="2:6">
      <c r="B89" s="58"/>
      <c r="C89" s="59"/>
      <c r="D89" s="59"/>
      <c r="E89" s="58">
        <f>Other[[#This Row],[Coste estimado]]-Other[[#This Row],[Coste real]]</f>
        <v>0</v>
      </c>
      <c r="F89" s="60"/>
    </row>
    <row r="90" spans="2:6">
      <c r="B90" s="20" t="s">
        <v>0</v>
      </c>
      <c r="C90" s="21">
        <f>SUBTOTAL(109,Other[Coste estimado])</f>
        <v>5200</v>
      </c>
      <c r="D90" s="22">
        <f>SUBTOTAL(109,Other[Coste real])</f>
        <v>2500</v>
      </c>
      <c r="E90" s="20">
        <f>SUBTOTAL(109,Other[Diferencia])</f>
        <v>2700</v>
      </c>
      <c r="F90" s="23"/>
    </row>
    <row r="91" spans="2:6" s="8" customFormat="1">
      <c r="B91" s="1"/>
      <c r="C91" s="1"/>
      <c r="D91" s="1"/>
      <c r="E91" s="1"/>
      <c r="F91" s="2"/>
    </row>
    <row r="92" spans="2:6" ht="18">
      <c r="B92" s="69" t="s">
        <v>35</v>
      </c>
      <c r="C92" s="69"/>
      <c r="D92" s="8"/>
      <c r="E92" s="8"/>
      <c r="F92" s="9"/>
    </row>
    <row r="93" spans="2:6" s="8" customFormat="1" ht="22.05" customHeight="1">
      <c r="B93" s="13" t="s">
        <v>5</v>
      </c>
      <c r="C93" s="14" t="s">
        <v>6</v>
      </c>
      <c r="D93" s="14" t="s">
        <v>7</v>
      </c>
      <c r="E93" s="14" t="s">
        <v>8</v>
      </c>
      <c r="F93" s="12" t="s">
        <v>9</v>
      </c>
    </row>
    <row r="94" spans="2:6" s="8" customFormat="1">
      <c r="B94" s="61" t="s">
        <v>36</v>
      </c>
      <c r="C94" s="62"/>
      <c r="D94" s="62"/>
      <c r="E94" s="63">
        <f>Other2[[#This Row],[Coste estimado]]-Other2[[#This Row],[Coste real]]</f>
        <v>0</v>
      </c>
      <c r="F94" s="60"/>
    </row>
    <row r="95" spans="2:6">
      <c r="B95" s="56" t="s">
        <v>37</v>
      </c>
      <c r="C95" s="57"/>
      <c r="D95" s="57"/>
      <c r="E95" s="56">
        <f>Other2[[#This Row],[Coste estimado]]-Other2[[#This Row],[Coste real]]</f>
        <v>0</v>
      </c>
      <c r="F95" s="55"/>
    </row>
    <row r="96" spans="2:6">
      <c r="B96" s="58" t="s">
        <v>38</v>
      </c>
      <c r="C96" s="59"/>
      <c r="D96" s="59"/>
      <c r="E96" s="58">
        <f>Other2[[#This Row],[Coste estimado]]-Other2[[#This Row],[Coste real]]</f>
        <v>0</v>
      </c>
      <c r="F96" s="60"/>
    </row>
    <row r="97" spans="2:6">
      <c r="B97" s="56" t="s">
        <v>66</v>
      </c>
      <c r="C97" s="57"/>
      <c r="D97" s="57"/>
      <c r="E97" s="56">
        <f>Other2[[#This Row],[Coste estimado]]-Other2[[#This Row],[Coste real]]</f>
        <v>0</v>
      </c>
      <c r="F97" s="55"/>
    </row>
    <row r="98" spans="2:6">
      <c r="B98" s="58"/>
      <c r="C98" s="59"/>
      <c r="D98" s="59"/>
      <c r="E98" s="58">
        <f>Other2[[#This Row],[Coste estimado]]-Other2[[#This Row],[Coste real]]</f>
        <v>0</v>
      </c>
      <c r="F98" s="60"/>
    </row>
    <row r="99" spans="2:6">
      <c r="B99" s="56"/>
      <c r="C99" s="57"/>
      <c r="D99" s="57"/>
      <c r="E99" s="56">
        <f>Other2[[#This Row],[Coste estimado]]-Other2[[#This Row],[Coste real]]</f>
        <v>0</v>
      </c>
      <c r="F99" s="55"/>
    </row>
    <row r="100" spans="2:6">
      <c r="B100" s="58"/>
      <c r="C100" s="59"/>
      <c r="D100" s="59"/>
      <c r="E100" s="58">
        <f>Other2[[#This Row],[Coste estimado]]-Other2[[#This Row],[Coste real]]</f>
        <v>0</v>
      </c>
      <c r="F100" s="60"/>
    </row>
    <row r="101" spans="2:6">
      <c r="B101" s="20" t="s">
        <v>0</v>
      </c>
      <c r="C101" s="21">
        <f>SUBTOTAL(109,Other2[Coste estimado])</f>
        <v>0</v>
      </c>
      <c r="D101" s="22">
        <f>SUBTOTAL(109,Other2[Coste real])</f>
        <v>0</v>
      </c>
      <c r="E101" s="20">
        <f>SUBTOTAL(109,Other2[Diferencia])</f>
        <v>0</v>
      </c>
      <c r="F101" s="23"/>
    </row>
    <row r="103" spans="2:6" ht="18">
      <c r="B103" s="69" t="s">
        <v>39</v>
      </c>
      <c r="C103" s="69"/>
      <c r="D103" s="8"/>
      <c r="E103" s="8"/>
      <c r="F103" s="9"/>
    </row>
    <row r="104" spans="2:6" s="8" customFormat="1">
      <c r="B104" s="10" t="s">
        <v>5</v>
      </c>
      <c r="C104" s="11" t="s">
        <v>6</v>
      </c>
      <c r="D104" s="11" t="s">
        <v>7</v>
      </c>
      <c r="E104" s="11" t="s">
        <v>8</v>
      </c>
      <c r="F104" s="12" t="s">
        <v>9</v>
      </c>
    </row>
    <row r="105" spans="2:6">
      <c r="B105" s="61" t="s">
        <v>40</v>
      </c>
      <c r="C105" s="62"/>
      <c r="D105" s="62"/>
      <c r="E105" s="63">
        <f>Other23[[#This Row],[Coste estimado]]-Other23[[#This Row],[Coste real]]</f>
        <v>0</v>
      </c>
      <c r="F105" s="60"/>
    </row>
    <row r="106" spans="2:6">
      <c r="B106" s="56" t="s">
        <v>41</v>
      </c>
      <c r="C106" s="57"/>
      <c r="D106" s="57"/>
      <c r="E106" s="56">
        <f>Other23[[#This Row],[Coste estimado]]-Other23[[#This Row],[Coste real]]</f>
        <v>0</v>
      </c>
      <c r="F106" s="55"/>
    </row>
    <row r="107" spans="2:6">
      <c r="B107" s="58" t="s">
        <v>42</v>
      </c>
      <c r="C107" s="59"/>
      <c r="D107" s="59"/>
      <c r="E107" s="58">
        <f>Other23[[#This Row],[Coste estimado]]-Other23[[#This Row],[Coste real]]</f>
        <v>0</v>
      </c>
      <c r="F107" s="60"/>
    </row>
    <row r="108" spans="2:6">
      <c r="B108" s="56" t="s">
        <v>43</v>
      </c>
      <c r="C108" s="57"/>
      <c r="D108" s="57"/>
      <c r="E108" s="56">
        <f>Other23[[#This Row],[Coste estimado]]-Other23[[#This Row],[Coste real]]</f>
        <v>0</v>
      </c>
      <c r="F108" s="55"/>
    </row>
    <row r="109" spans="2:6">
      <c r="B109" s="58" t="s">
        <v>23</v>
      </c>
      <c r="C109" s="59"/>
      <c r="D109" s="59"/>
      <c r="E109" s="58">
        <f>Other23[[#This Row],[Coste estimado]]-Other23[[#This Row],[Coste real]]</f>
        <v>0</v>
      </c>
      <c r="F109" s="60"/>
    </row>
    <row r="110" spans="2:6">
      <c r="B110" s="56" t="s">
        <v>10</v>
      </c>
      <c r="C110" s="57"/>
      <c r="D110" s="57"/>
      <c r="E110" s="56">
        <f>Other23[[#This Row],[Coste estimado]]-Other23[[#This Row],[Coste real]]</f>
        <v>0</v>
      </c>
      <c r="F110" s="55"/>
    </row>
    <row r="111" spans="2:6">
      <c r="B111" s="58"/>
      <c r="C111" s="59"/>
      <c r="D111" s="59"/>
      <c r="E111" s="58">
        <f>Other23[[#This Row],[Coste estimado]]-Other23[[#This Row],[Coste real]]</f>
        <v>0</v>
      </c>
      <c r="F111" s="60"/>
    </row>
    <row r="112" spans="2:6">
      <c r="B112" s="56"/>
      <c r="C112" s="57"/>
      <c r="D112" s="57"/>
      <c r="E112" s="56">
        <f>Other23[[#This Row],[Coste estimado]]-Other23[[#This Row],[Coste real]]</f>
        <v>0</v>
      </c>
      <c r="F112" s="55"/>
    </row>
    <row r="113" spans="2:6">
      <c r="B113" s="58"/>
      <c r="C113" s="59"/>
      <c r="D113" s="59"/>
      <c r="E113" s="58">
        <f>Other23[[#This Row],[Coste estimado]]-Other23[[#This Row],[Coste real]]</f>
        <v>0</v>
      </c>
      <c r="F113" s="60"/>
    </row>
    <row r="114" spans="2:6">
      <c r="B114" s="20" t="s">
        <v>0</v>
      </c>
      <c r="C114" s="21">
        <f>SUBTOTAL(109,Other23[Coste estimado])</f>
        <v>0</v>
      </c>
      <c r="D114" s="22">
        <f>SUBTOTAL(109,Other23[Coste real])</f>
        <v>0</v>
      </c>
      <c r="E114" s="20">
        <f>SUBTOTAL(109,Other23[Diferencia])</f>
        <v>0</v>
      </c>
      <c r="F114" s="23"/>
    </row>
    <row r="118" spans="2:6">
      <c r="B118" s="15"/>
      <c r="C118" s="15"/>
      <c r="D118" s="15"/>
      <c r="E118" s="15"/>
      <c r="F118" s="16"/>
    </row>
    <row r="119" spans="2:6">
      <c r="B119" s="15"/>
      <c r="C119" s="15"/>
      <c r="D119" s="15"/>
      <c r="E119" s="15"/>
      <c r="F119" s="16"/>
    </row>
    <row r="120" spans="2:6">
      <c r="B120" s="15"/>
      <c r="C120" s="15"/>
      <c r="D120" s="15"/>
      <c r="E120" s="15"/>
      <c r="F120" s="16"/>
    </row>
    <row r="121" spans="2:6">
      <c r="B121" s="15"/>
      <c r="C121" s="15"/>
      <c r="D121" s="15"/>
      <c r="E121" s="15"/>
      <c r="F121" s="17"/>
    </row>
    <row r="122" spans="2:6" ht="16.2" thickBot="1">
      <c r="B122" s="18"/>
      <c r="C122" s="18"/>
      <c r="D122" s="18"/>
      <c r="E122" s="18"/>
      <c r="F122" s="19"/>
    </row>
  </sheetData>
  <mergeCells count="7">
    <mergeCell ref="B55:C55"/>
    <mergeCell ref="B14:C14"/>
    <mergeCell ref="B103:C103"/>
    <mergeCell ref="B92:C92"/>
    <mergeCell ref="B25:C25"/>
    <mergeCell ref="B66:C66"/>
    <mergeCell ref="B77:C77"/>
  </mergeCells>
  <phoneticPr fontId="6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90" orientation="portrait" horizontalDpi="4294967292" verticalDpi="4294967292"/>
  <ignoredErrors>
    <ignoredError sqref="E57:E58 E63 E68:E77 E89:E92 E95:E100 E66 E65 E79:E84" emptyCellReference="1"/>
  </ignoredErrors>
  <legacyDrawing r:id="rId1"/>
  <tableParts count="7">
    <tablePart r:id="rId2"/>
    <tablePart r:id="rId3"/>
    <tablePart r:id="rId4"/>
    <tablePart r:id="rId5"/>
    <tablePart r:id="rId6"/>
    <tablePart r:id="rId7"/>
    <tablePart r:id="rId8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EDE4F507-16F2-804F-AF03-12CD9A77D4A5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E68:E74 E27:E52 E57:E63 E79:E89 E94:E100</xm:sqref>
        </x14:conditionalFormatting>
        <x14:conditionalFormatting xmlns:xm="http://schemas.microsoft.com/office/excel/2006/main">
          <x14:cfRule type="iconSet" priority="2" id="{DE943E38-DC90-6D43-A6B5-3D591DDBF97B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E105:E113</xm:sqref>
        </x14:conditionalFormatting>
        <x14:conditionalFormatting xmlns:xm="http://schemas.microsoft.com/office/excel/2006/main">
          <x14:cfRule type="iconSet" priority="1" id="{F256B148-5580-B544-A468-B843A86B6D64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E16:E22</xm:sqref>
        </x14:conditionalFormatting>
      </x14:conditionalFormattings>
    </ex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Planificación presupuesto </vt:lpstr>
      <vt:lpstr>Gráfico1</vt:lpstr>
      <vt:lpstr>Gráfico2</vt:lpstr>
      <vt:lpstr>'Planificación presupuesto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Credito y cobranza .</cp:lastModifiedBy>
  <cp:lastPrinted>2017-09-18T11:24:28Z</cp:lastPrinted>
  <dcterms:created xsi:type="dcterms:W3CDTF">2010-05-18T22:11:16Z</dcterms:created>
  <dcterms:modified xsi:type="dcterms:W3CDTF">2025-09-16T02:04:17Z</dcterms:modified>
</cp:coreProperties>
</file>