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ERES PERIODICO " sheetId="1" r:id="rId4"/>
    <sheet state="visible" name="INTERES VENCIDO " sheetId="2" r:id="rId5"/>
    <sheet state="visible" name="INTERES ANTICIPADO " sheetId="3" r:id="rId6"/>
    <sheet state="visible" name="TASA EFECTIVA " sheetId="4" r:id="rId7"/>
  </sheets>
  <definedNames/>
  <calcPr/>
  <extLst>
    <ext uri="GoogleSheetsCustomDataVersion2">
      <go:sheetsCustomData xmlns:go="http://customooxmlschemas.google.com/" r:id="rId8" roundtripDataChecksum="+ryj3vSFCTALldfD8vgqPtZI0unkDJOsU/9PpCyQNVE="/>
    </ext>
  </extLst>
</workbook>
</file>

<file path=xl/sharedStrings.xml><?xml version="1.0" encoding="utf-8"?>
<sst xmlns="http://schemas.openxmlformats.org/spreadsheetml/2006/main" count="213" uniqueCount="137">
  <si>
    <t>EJERCICIOS PRACTICOS DE TASA DE INTERES PERIODICA</t>
  </si>
  <si>
    <t xml:space="preserve">el reto es recordar o buscar la formula general de la tasa de interes periodica, puedes visualizarlo en la presentacion </t>
  </si>
  <si>
    <t>EJERCICIO 1</t>
  </si>
  <si>
    <t xml:space="preserve">Interes mensual </t>
  </si>
  <si>
    <t>Una cuenta de ahorro ofrece una tasa de interés anual nominal del 12%. ¿Cuál es la tasa de interés mensual?</t>
  </si>
  <si>
    <t>r=ixm</t>
  </si>
  <si>
    <t>r</t>
  </si>
  <si>
    <t>=i</t>
  </si>
  <si>
    <t>r=12%</t>
  </si>
  <si>
    <t>m</t>
  </si>
  <si>
    <t>i=???</t>
  </si>
  <si>
    <t>m=12 meses</t>
  </si>
  <si>
    <t>EJERCICIO 2</t>
  </si>
  <si>
    <t xml:space="preserve">Interes trimestral </t>
  </si>
  <si>
    <t>Una inversión tiene una tasa anual nominal del 8%. ¿Cuál es la tasa de interés por trimestre?</t>
  </si>
  <si>
    <t>r=8%</t>
  </si>
  <si>
    <t>m= 4 trimestres</t>
  </si>
  <si>
    <t>Un préstamo tiene una tasa de interés nominal anual del 26%. ¿Cuál es la tasa de interés semanal?</t>
  </si>
  <si>
    <t>r=26%</t>
  </si>
  <si>
    <t>m= 52 semanas</t>
  </si>
  <si>
    <t>EJERCICIO 4</t>
  </si>
  <si>
    <t xml:space="preserve">Interes bimestral </t>
  </si>
  <si>
    <t>Una empresa financia sus equipos con una tasa anual del 18%. ¿Qué tasa paga cada dos meses?</t>
  </si>
  <si>
    <t>r=18%</t>
  </si>
  <si>
    <t>m= 6 bimestres</t>
  </si>
  <si>
    <t>EJERCICIO 5</t>
  </si>
  <si>
    <t xml:space="preserve">tasa periodica desconocida </t>
  </si>
  <si>
    <t>Si la tasa de interés periódica es del 2% y los pagos son trimestrales, ¿cuál es la tasa nominal anual?</t>
  </si>
  <si>
    <t>r=</t>
  </si>
  <si>
    <t>0,02*4</t>
  </si>
  <si>
    <t>Ejercicio 1: Tasa implícita en inversiones</t>
  </si>
  <si>
    <r>
      <rPr>
        <rFont val="Calibri"/>
        <color theme="1"/>
      </rPr>
      <t xml:space="preserve">Un inversionista depositó $50,000 en un fondo durante 4 años y recibió al final $74,000. ¿Cuál fue la tasa de interés </t>
    </r>
    <r>
      <rPr>
        <rFont val="Calibri"/>
        <b/>
        <color theme="1"/>
        <sz val="11.0"/>
      </rPr>
      <t>compuesta anual vencida</t>
    </r>
    <r>
      <rPr>
        <rFont val="Calibri"/>
        <color theme="1"/>
        <sz val="11.0"/>
      </rPr>
      <t xml:space="preserve"> que le ofrecieron?</t>
    </r>
  </si>
  <si>
    <t>Datos:</t>
  </si>
  <si>
    <t xml:space="preserve">Monto final M=74,000 </t>
  </si>
  <si>
    <t>Capital inicial P=50,000</t>
  </si>
  <si>
    <t>Número de periodos (años) n=4</t>
  </si>
  <si>
    <t>Tasa i=?</t>
  </si>
  <si>
    <t xml:space="preserve">Primero sustituimos los valores conocidos </t>
  </si>
  <si>
    <t xml:space="preserve"> = </t>
  </si>
  <si>
    <r>
      <rPr>
        <rFont val="Calibri"/>
        <color theme="1"/>
      </rPr>
      <t>50,000(1+i)</t>
    </r>
    <r>
      <rPr>
        <rFont val="Calibri"/>
        <color theme="1"/>
        <sz val="8.0"/>
      </rPr>
      <t>4</t>
    </r>
  </si>
  <si>
    <r>
      <rPr>
        <rFont val="Comic Sans MS"/>
        <b/>
        <color theme="1"/>
        <sz val="11.0"/>
      </rPr>
      <t>Se despeja (1+i)</t>
    </r>
    <r>
      <rPr>
        <rFont val="Comic Sans MS"/>
        <b/>
        <color theme="1"/>
        <sz val="8.0"/>
      </rPr>
      <t>4</t>
    </r>
  </si>
  <si>
    <t xml:space="preserve"> =</t>
  </si>
  <si>
    <r>
      <rPr>
        <rFont val="Calibri"/>
        <color theme="1"/>
        <sz val="11.0"/>
      </rPr>
      <t>(1+i)</t>
    </r>
    <r>
      <rPr>
        <rFont val="Calibri"/>
        <color theme="1"/>
        <sz val="8.0"/>
      </rPr>
      <t>4</t>
    </r>
  </si>
  <si>
    <r>
      <rPr>
        <rFont val="Calibri"/>
        <color theme="1"/>
        <sz val="11.0"/>
      </rPr>
      <t>(1+i)</t>
    </r>
    <r>
      <rPr>
        <rFont val="Calibri"/>
        <color theme="1"/>
        <sz val="8.0"/>
      </rPr>
      <t>4</t>
    </r>
  </si>
  <si>
    <t xml:space="preserve">se calcula la raiz cuarta </t>
  </si>
  <si>
    <t>1+ i = 1.48^(1/4)</t>
  </si>
  <si>
    <t xml:space="preserve">restar 1 para encontrar i </t>
  </si>
  <si>
    <t>i = 1.1029-1= 0.1029</t>
  </si>
  <si>
    <t xml:space="preserve">resultado </t>
  </si>
  <si>
    <t>i= 10.29%</t>
  </si>
  <si>
    <t xml:space="preserve">anual </t>
  </si>
  <si>
    <t>Ejercicio 2: Tasa implícita en inversiones</t>
  </si>
  <si>
    <r>
      <rPr>
        <rFont val="Calibri"/>
        <color theme="1"/>
      </rPr>
      <t xml:space="preserve">Un empresario invierte </t>
    </r>
    <r>
      <rPr>
        <rFont val="Calibri"/>
        <b/>
        <color theme="1"/>
        <sz val="11.0"/>
      </rPr>
      <t>$120,000</t>
    </r>
    <r>
      <rPr>
        <rFont val="Calibri"/>
        <color theme="1"/>
        <sz val="11.0"/>
      </rPr>
      <t xml:space="preserve"> en un fondo de inversión por un periodo de </t>
    </r>
    <r>
      <rPr>
        <rFont val="Calibri"/>
        <b/>
        <color theme="1"/>
        <sz val="11.0"/>
      </rPr>
      <t>6 años</t>
    </r>
    <r>
      <rPr>
        <rFont val="Calibri"/>
        <color theme="1"/>
        <sz val="11.0"/>
      </rPr>
      <t xml:space="preserve">. Al finalizar el plazo, recibe un monto de </t>
    </r>
    <r>
      <rPr>
        <rFont val="Calibri"/>
        <b/>
        <color theme="1"/>
        <sz val="11.0"/>
      </rPr>
      <t>$185,200</t>
    </r>
    <r>
      <rPr>
        <rFont val="Calibri"/>
        <color theme="1"/>
        <sz val="11.0"/>
      </rPr>
      <t>.</t>
    </r>
  </si>
  <si>
    <t>¿Cuál fue la tasa de interés compuesta anual vencida que obtuvo?</t>
  </si>
  <si>
    <t>Monto final M=185,200</t>
  </si>
  <si>
    <r>
      <rPr>
        <rFont val="Calibri"/>
        <color theme="1"/>
      </rPr>
      <t>120.000(1+i)</t>
    </r>
    <r>
      <rPr>
        <rFont val="Calibri"/>
        <color theme="1"/>
        <sz val="8.0"/>
      </rPr>
      <t>6</t>
    </r>
  </si>
  <si>
    <t>Capital inicial P=120,000</t>
  </si>
  <si>
    <r>
      <rPr>
        <rFont val="Comic Sans MS"/>
        <b/>
        <color theme="1"/>
        <sz val="11.0"/>
      </rPr>
      <t>Se despeja (1+i)</t>
    </r>
    <r>
      <rPr>
        <rFont val="Comic Sans MS"/>
        <b/>
        <color theme="1"/>
        <sz val="8.0"/>
      </rPr>
      <t>4</t>
    </r>
  </si>
  <si>
    <t>Número de periodos (años) n=6</t>
  </si>
  <si>
    <r>
      <rPr>
        <rFont val="Calibri"/>
        <color theme="1"/>
        <sz val="11.0"/>
      </rPr>
      <t>(1+i)</t>
    </r>
    <r>
      <rPr>
        <rFont val="Calibri"/>
        <color theme="1"/>
        <sz val="8.0"/>
      </rPr>
      <t>6</t>
    </r>
  </si>
  <si>
    <r>
      <rPr>
        <rFont val="Calibri"/>
        <color theme="1"/>
        <sz val="11.0"/>
      </rPr>
      <t>(1+i)</t>
    </r>
    <r>
      <rPr>
        <rFont val="Calibri"/>
        <color theme="1"/>
        <sz val="8.0"/>
      </rPr>
      <t>6</t>
    </r>
  </si>
  <si>
    <t>se calcula la raiz sexta</t>
  </si>
  <si>
    <t>1+ i = 1.54^(1/6)</t>
  </si>
  <si>
    <t>i = 1.07461637-1= 0.07461637</t>
  </si>
  <si>
    <t>Ejercicio 3: Tasa implícita en inversiones</t>
  </si>
  <si>
    <r>
      <rPr>
        <rFont val="Calibri"/>
        <color theme="1"/>
      </rPr>
      <t xml:space="preserve">Un estudiante deposita </t>
    </r>
    <r>
      <rPr>
        <rFont val="Calibri"/>
        <b/>
        <color theme="1"/>
        <sz val="11.0"/>
      </rPr>
      <t>$35,000</t>
    </r>
    <r>
      <rPr>
        <rFont val="Calibri"/>
        <color theme="1"/>
        <sz val="11.0"/>
      </rPr>
      <t xml:space="preserve"> en una cuenta de ahorro que genera interés compuesto. Después de </t>
    </r>
    <r>
      <rPr>
        <rFont val="Calibri"/>
        <b/>
        <color theme="1"/>
        <sz val="11.0"/>
      </rPr>
      <t>5 años</t>
    </r>
    <r>
      <rPr>
        <rFont val="Calibri"/>
        <color theme="1"/>
        <sz val="11.0"/>
      </rPr>
      <t xml:space="preserve">, tiene un total de </t>
    </r>
    <r>
      <rPr>
        <rFont val="Calibri"/>
        <b/>
        <color theme="1"/>
        <sz val="11.0"/>
      </rPr>
      <t>$51,625</t>
    </r>
    <r>
      <rPr>
        <rFont val="Calibri"/>
        <color theme="1"/>
        <sz val="11.0"/>
      </rPr>
      <t>.</t>
    </r>
  </si>
  <si>
    <t>¿Qué tasa de interés compuesta anual vencida le ofreció el banco?</t>
  </si>
  <si>
    <t>Monto final M=51,625</t>
  </si>
  <si>
    <r>
      <rPr>
        <rFont val="Calibri"/>
        <color theme="1"/>
      </rPr>
      <t>35.000(1+i)</t>
    </r>
    <r>
      <rPr>
        <rFont val="Calibri"/>
        <color theme="1"/>
        <sz val="8.0"/>
      </rPr>
      <t>5</t>
    </r>
  </si>
  <si>
    <t>Capital inicial P=35,000</t>
  </si>
  <si>
    <r>
      <rPr>
        <rFont val="Comic Sans MS"/>
        <b/>
        <color theme="1"/>
        <sz val="11.0"/>
      </rPr>
      <t>Se despeja (1+i)</t>
    </r>
    <r>
      <rPr>
        <rFont val="Comic Sans MS"/>
        <b/>
        <color theme="1"/>
        <sz val="8.0"/>
      </rPr>
      <t>4</t>
    </r>
  </si>
  <si>
    <t>Número de periodos (años) n=5</t>
  </si>
  <si>
    <r>
      <rPr>
        <rFont val="Calibri"/>
        <color theme="1"/>
        <sz val="11.0"/>
      </rPr>
      <t>(1+i)</t>
    </r>
    <r>
      <rPr>
        <rFont val="Calibri"/>
        <color theme="1"/>
        <sz val="8.0"/>
      </rPr>
      <t>5</t>
    </r>
  </si>
  <si>
    <r>
      <rPr>
        <rFont val="Calibri"/>
        <color theme="1"/>
        <sz val="11.0"/>
      </rPr>
      <t>(1+i)</t>
    </r>
    <r>
      <rPr>
        <rFont val="Calibri"/>
        <color theme="1"/>
        <sz val="8.0"/>
      </rPr>
      <t>5</t>
    </r>
  </si>
  <si>
    <t>se calcula la raiz quinta</t>
  </si>
  <si>
    <t>1+ i = 1.48^(1/5)</t>
  </si>
  <si>
    <t>i = 1,08156429-1= 0.08156429</t>
  </si>
  <si>
    <t>Ejercicio 1:</t>
  </si>
  <si>
    <t>Una empresa requiere $50,000 dentro de 6 meses. Si se pacta una tasa de interés anticipado del 12% anual, ¿cuál será el interés descontado?</t>
  </si>
  <si>
    <t>Donde:</t>
  </si>
  <si>
    <t>I = Interés</t>
  </si>
  <si>
    <t>I=</t>
  </si>
  <si>
    <t>P= Valor nominal (o monto a recibir)</t>
  </si>
  <si>
    <t>r= Tasa de interés</t>
  </si>
  <si>
    <t>0.06</t>
  </si>
  <si>
    <t>t= Tiempo</t>
  </si>
  <si>
    <t>1 semestre</t>
  </si>
  <si>
    <t>6 meses</t>
  </si>
  <si>
    <t>✅ Ejercicio 2:</t>
  </si>
  <si>
    <t>¿Cuánto dinero neto recibirá una persona que solicita $30,000 a 4 meses con una tasa de interés anticipado del 10% anual?</t>
  </si>
  <si>
    <t>????</t>
  </si>
  <si>
    <t>4 meses</t>
  </si>
  <si>
    <t>✅ Ejercicio 3:</t>
  </si>
  <si>
    <t>Una empresa necesita un préstamo con valor nominal de $100,000 a 1 año. El banco ofrece una tasa de interés anticipado del 15%. ¿Cuál será el interés y cuánto dinero recibirá realmente?</t>
  </si>
  <si>
    <t>1 año</t>
  </si>
  <si>
    <t>✅ Ejercicio 4:</t>
  </si>
  <si>
    <t>Si se solicita un préstamo de $70,000 con una tasa anticipada del 8% anual durante 3 meses, ¿cuál es el monto del interés y cuánto se entrega al prestatario?</t>
  </si>
  <si>
    <t>3 meses</t>
  </si>
  <si>
    <t>✅ Ejercicio 5:</t>
  </si>
  <si>
    <t>Un pagaré con vencimiento a 9 meses por $85,000 se negocia con una tasa de interés anticipado del 11% anual. ¿Cuál es el valor actual del pagaré?</t>
  </si>
  <si>
    <t>9 meses</t>
  </si>
  <si>
    <t>EJERCICIO1</t>
  </si>
  <si>
    <r>
      <rPr>
        <rFont val="Calibri"/>
        <color theme="1"/>
      </rPr>
      <t xml:space="preserve">Una inversión tiene una tasa </t>
    </r>
    <r>
      <rPr>
        <rFont val="Calibri"/>
        <b/>
        <color theme="1"/>
        <sz val="11.0"/>
      </rPr>
      <t>nominal mensual del 2%</t>
    </r>
    <r>
      <rPr>
        <rFont val="Calibri"/>
        <color theme="1"/>
        <sz val="11.0"/>
      </rPr>
      <t>. ¿Cuál es la tasa efectiva anual?</t>
    </r>
  </si>
  <si>
    <t>i=0.02(2% mensual)</t>
  </si>
  <si>
    <t>m=12(12 meses en un año)</t>
  </si>
  <si>
    <t xml:space="preserve">Sustituyendo: </t>
  </si>
  <si>
    <r>
      <rPr>
        <rFont val="Calibri"/>
        <color theme="1"/>
      </rPr>
      <t xml:space="preserve">ie= (1+0.02) </t>
    </r>
    <r>
      <rPr>
        <rFont val="Calibri"/>
        <color theme="1"/>
        <sz val="8.0"/>
      </rPr>
      <t>12-</t>
    </r>
    <r>
      <rPr>
        <rFont val="Calibri"/>
        <color theme="1"/>
        <sz val="11.0"/>
      </rPr>
      <t>1</t>
    </r>
  </si>
  <si>
    <t xml:space="preserve">ie </t>
  </si>
  <si>
    <t>(1.02)12-1</t>
  </si>
  <si>
    <t>=</t>
  </si>
  <si>
    <t xml:space="preserve">tasa efectiva </t>
  </si>
  <si>
    <t>EJERCICIO2</t>
  </si>
  <si>
    <r>
      <rPr>
        <rFont val="Calibri"/>
        <color theme="1"/>
      </rPr>
      <t xml:space="preserve">Una inversión da una tasa </t>
    </r>
    <r>
      <rPr>
        <rFont val="Calibri"/>
        <b/>
        <color theme="1"/>
        <sz val="11.0"/>
      </rPr>
      <t>nominal trimestral del 4.5%</t>
    </r>
    <r>
      <rPr>
        <rFont val="Calibri"/>
        <color theme="1"/>
        <sz val="11.0"/>
      </rPr>
      <t>. ¿Cuál es su tasa efectiva anual?</t>
    </r>
  </si>
  <si>
    <t>i=0.045</t>
  </si>
  <si>
    <r>
      <rPr>
        <rFont val="Calibri"/>
        <color theme="1"/>
      </rPr>
      <t>ie= (1+0.045) 4</t>
    </r>
    <r>
      <rPr>
        <rFont val="Calibri"/>
        <color theme="1"/>
        <sz val="8.0"/>
      </rPr>
      <t>-</t>
    </r>
    <r>
      <rPr>
        <rFont val="Calibri"/>
        <color theme="1"/>
      </rPr>
      <t>1</t>
    </r>
  </si>
  <si>
    <t>(1.045)4-1</t>
  </si>
  <si>
    <t>m=4</t>
  </si>
  <si>
    <t>EJERCICIO3</t>
  </si>
  <si>
    <r>
      <rPr>
        <rFont val="Calibri"/>
        <color theme="1"/>
      </rPr>
      <t xml:space="preserve">Un banco ofrece una </t>
    </r>
    <r>
      <rPr>
        <rFont val="Calibri"/>
        <b/>
        <color theme="1"/>
        <sz val="11.0"/>
      </rPr>
      <t>tasa de interés nominal bimestral del 3.5%</t>
    </r>
    <r>
      <rPr>
        <rFont val="Calibri"/>
        <color theme="1"/>
        <sz val="11.0"/>
      </rPr>
      <t>. ¿Cuál es la tasa efectiva anual?</t>
    </r>
  </si>
  <si>
    <t>i=0.035</t>
  </si>
  <si>
    <r>
      <rPr>
        <rFont val="Calibri"/>
        <color theme="1"/>
      </rPr>
      <t>ie= (1+0.035) 6</t>
    </r>
    <r>
      <rPr>
        <rFont val="Calibri"/>
        <color theme="1"/>
        <sz val="8.0"/>
      </rPr>
      <t>-</t>
    </r>
    <r>
      <rPr>
        <rFont val="Calibri"/>
        <color theme="1"/>
      </rPr>
      <t>1</t>
    </r>
  </si>
  <si>
    <t>(1.035)6-1</t>
  </si>
  <si>
    <t>m=6</t>
  </si>
  <si>
    <r>
      <rPr>
        <rFont val="Calibri"/>
        <color theme="1"/>
      </rPr>
      <t xml:space="preserve">Una institución financiera ofrece una </t>
    </r>
    <r>
      <rPr>
        <rFont val="Calibri"/>
        <b/>
        <color theme="1"/>
        <sz val="11.0"/>
      </rPr>
      <t>tasa de interés nominal semestral del 6.2%</t>
    </r>
    <r>
      <rPr>
        <rFont val="Calibri"/>
        <color theme="1"/>
        <sz val="11.0"/>
      </rPr>
      <t>. ¿Cuál es la tasa efectiva anual?</t>
    </r>
  </si>
  <si>
    <t>i=0.062</t>
  </si>
  <si>
    <r>
      <rPr>
        <rFont val="Calibri"/>
        <color theme="1"/>
      </rPr>
      <t>ie= (1+0.062) 2</t>
    </r>
    <r>
      <rPr>
        <rFont val="Calibri"/>
        <color theme="1"/>
        <sz val="8.0"/>
      </rPr>
      <t>-</t>
    </r>
    <r>
      <rPr>
        <rFont val="Calibri"/>
        <color theme="1"/>
      </rPr>
      <t>1</t>
    </r>
  </si>
  <si>
    <t>(1.062)2-1</t>
  </si>
  <si>
    <t>m=2</t>
  </si>
  <si>
    <t>MENSUAL</t>
  </si>
  <si>
    <t>INTERES NOMINAL</t>
  </si>
  <si>
    <t>SUSTITUYENDO</t>
  </si>
  <si>
    <t>=(1+0.01)12</t>
  </si>
  <si>
    <t>=(1+0.02)12</t>
  </si>
  <si>
    <t>=(1+0.025)12</t>
  </si>
  <si>
    <t>=(1+0.03)12</t>
  </si>
  <si>
    <t>=(1+0.035)12</t>
  </si>
  <si>
    <t>=(1+0.04)12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</si>
</sst>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#,##0.00\ [$€-1]"/>
    <numFmt numFmtId="166" formatCode="d.m"/>
  </numFmts>
  <fonts count="13">
    <font>
      <sz val="11.0"/>
      <color theme="1"/>
      <name val="Calibri"/>
      <scheme val="minor"/>
    </font>
    <font>
      <b/>
      <sz val="11.0"/>
      <color theme="1"/>
      <name val="Comic Sans MS"/>
    </font>
    <font>
      <sz val="11.0"/>
      <color theme="1"/>
      <name val="Comic Sans MS"/>
    </font>
    <font>
      <b/>
      <sz val="18.0"/>
      <color theme="0"/>
      <name val="Calibri"/>
    </font>
    <font/>
    <font>
      <color theme="1"/>
      <name val="Calibri"/>
    </font>
    <font>
      <b/>
      <sz val="13.0"/>
      <color theme="0"/>
      <name val="Calibri"/>
    </font>
    <font>
      <sz val="11.0"/>
      <color theme="0"/>
      <name val="Calibri"/>
    </font>
    <font>
      <b/>
      <sz val="13.0"/>
      <color theme="1"/>
      <name val="Calibri"/>
    </font>
    <font>
      <sz val="11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theme="4"/>
        <bgColor theme="4"/>
      </patternFill>
    </fill>
    <fill>
      <patternFill patternType="solid">
        <fgColor rgb="FF00FF00"/>
        <bgColor rgb="FF00FF00"/>
      </patternFill>
    </fill>
  </fills>
  <borders count="6">
    <border/>
    <border>
      <left/>
      <top/>
      <bottom/>
    </border>
    <border>
      <top/>
      <bottom/>
    </border>
    <border>
      <bottom style="thin">
        <color rgb="FF000000"/>
      </bottom>
    </border>
    <border>
      <left/>
      <right/>
      <top/>
      <bottom/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0" fillId="0" fontId="5" numFmtId="0" xfId="0" applyFont="1"/>
    <xf borderId="0" fillId="0" fontId="5" numFmtId="9" xfId="0" applyFont="1" applyNumberFormat="1"/>
    <xf borderId="0" fillId="0" fontId="5" numFmtId="0" xfId="0" applyAlignment="1" applyFont="1">
      <alignment horizontal="right"/>
    </xf>
    <xf borderId="3" fillId="0" fontId="5" numFmtId="0" xfId="0" applyAlignment="1" applyBorder="1" applyFont="1">
      <alignment horizontal="center"/>
    </xf>
    <xf quotePrefix="1" borderId="0" fillId="0" fontId="5" numFmtId="0" xfId="0" applyFont="1"/>
    <xf borderId="3" fillId="0" fontId="5" numFmtId="0" xfId="0" applyBorder="1" applyFont="1"/>
    <xf borderId="0" fillId="0" fontId="5" numFmtId="10" xfId="0" applyFont="1" applyNumberFormat="1"/>
    <xf borderId="0" fillId="0" fontId="5" numFmtId="0" xfId="0" applyAlignment="1" applyFont="1">
      <alignment horizontal="center"/>
    </xf>
    <xf borderId="4" fillId="3" fontId="6" numFmtId="0" xfId="0" applyAlignment="1" applyBorder="1" applyFill="1" applyFont="1">
      <alignment vertical="center"/>
    </xf>
    <xf borderId="4" fillId="3" fontId="7" numFmtId="0" xfId="0" applyBorder="1" applyFont="1"/>
    <xf borderId="0" fillId="0" fontId="8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9" numFmtId="3" xfId="0" applyFont="1" applyNumberFormat="1"/>
    <xf borderId="5" fillId="0" fontId="9" numFmtId="164" xfId="0" applyBorder="1" applyFont="1" applyNumberFormat="1"/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 vertical="center"/>
    </xf>
    <xf borderId="0" fillId="0" fontId="9" numFmtId="164" xfId="0" applyFont="1" applyNumberFormat="1"/>
    <xf borderId="0" fillId="0" fontId="10" numFmtId="0" xfId="0" applyFont="1"/>
    <xf borderId="0" fillId="0" fontId="11" numFmtId="0" xfId="0" applyFont="1"/>
    <xf borderId="0" fillId="0" fontId="10" numFmtId="10" xfId="0" applyFont="1" applyNumberFormat="1"/>
    <xf borderId="4" fillId="3" fontId="9" numFmtId="0" xfId="0" applyBorder="1" applyFont="1"/>
    <xf borderId="0" fillId="0" fontId="5" numFmtId="165" xfId="0" applyFont="1" applyNumberFormat="1"/>
    <xf borderId="0" fillId="4" fontId="5" numFmtId="165" xfId="0" applyFill="1" applyFont="1" applyNumberFormat="1"/>
    <xf borderId="0" fillId="0" fontId="5" numFmtId="2" xfId="0" applyFont="1" applyNumberFormat="1"/>
    <xf borderId="4" fillId="3" fontId="12" numFmtId="0" xfId="0" applyBorder="1" applyFont="1"/>
    <xf borderId="0" fillId="0" fontId="11" numFmtId="9" xfId="0" applyFont="1" applyNumberFormat="1"/>
    <xf borderId="0" fillId="0" fontId="11" numFmtId="10" xfId="0" applyFont="1" applyNumberFormat="1"/>
    <xf borderId="0" fillId="0" fontId="5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82150" cy="1466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581025</xdr:colOff>
      <xdr:row>15</xdr:row>
      <xdr:rowOff>0</xdr:rowOff>
    </xdr:from>
    <xdr:ext cx="1543050" cy="447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32</xdr:row>
      <xdr:rowOff>142875</xdr:rowOff>
    </xdr:from>
    <xdr:ext cx="1238250" cy="31432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601200" cy="144780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352425</xdr:colOff>
      <xdr:row>15</xdr:row>
      <xdr:rowOff>76200</xdr:rowOff>
    </xdr:from>
    <xdr:ext cx="1362075" cy="638175"/>
    <xdr:pic>
      <xdr:nvPicPr>
        <xdr:cNvPr id="0" name="image6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619125</xdr:colOff>
      <xdr:row>14</xdr:row>
      <xdr:rowOff>161925</xdr:rowOff>
    </xdr:from>
    <xdr:ext cx="1495425" cy="6000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553575" cy="1447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72625" cy="1466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152400</xdr:rowOff>
    </xdr:from>
    <xdr:ext cx="2085975" cy="5619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>
      <c r="A10" s="1" t="s">
        <v>0</v>
      </c>
    </row>
    <row r="11" ht="14.25" customHeight="1">
      <c r="A11" s="2" t="s">
        <v>1</v>
      </c>
    </row>
    <row r="12" ht="14.25" customHeight="1"/>
    <row r="13" ht="14.25" customHeight="1"/>
    <row r="14" ht="36.0" customHeight="1">
      <c r="A14" s="3" t="s">
        <v>2</v>
      </c>
      <c r="B14" s="4"/>
      <c r="C14" s="4"/>
    </row>
    <row r="15" ht="14.25" customHeight="1">
      <c r="A15" s="5" t="s">
        <v>3</v>
      </c>
    </row>
    <row r="16" ht="14.25" customHeight="1">
      <c r="A16" s="5" t="s">
        <v>4</v>
      </c>
    </row>
    <row r="17" ht="14.25" customHeight="1">
      <c r="B17" s="5"/>
      <c r="C17" s="6"/>
      <c r="D17" s="6"/>
    </row>
    <row r="18" ht="14.25" customHeight="1">
      <c r="A18" s="5" t="s">
        <v>5</v>
      </c>
      <c r="B18" s="7"/>
      <c r="C18" s="8" t="s">
        <v>6</v>
      </c>
      <c r="D18" s="9" t="s">
        <v>7</v>
      </c>
      <c r="E18" s="10">
        <v>0.12</v>
      </c>
      <c r="F18" s="5">
        <f>E18/E19</f>
        <v>0.01</v>
      </c>
      <c r="G18" s="11">
        <f>F18*100%</f>
        <v>0.01</v>
      </c>
    </row>
    <row r="19" ht="14.25" customHeight="1">
      <c r="A19" s="5" t="s">
        <v>8</v>
      </c>
      <c r="C19" s="12" t="s">
        <v>9</v>
      </c>
      <c r="E19" s="5">
        <v>12.0</v>
      </c>
    </row>
    <row r="20" ht="14.25" customHeight="1">
      <c r="A20" s="5" t="s">
        <v>10</v>
      </c>
    </row>
    <row r="21" ht="14.25" customHeight="1">
      <c r="A21" s="5" t="s">
        <v>11</v>
      </c>
    </row>
    <row r="22" ht="14.25" customHeight="1"/>
    <row r="23" ht="21.75" customHeight="1">
      <c r="A23" s="3" t="s">
        <v>12</v>
      </c>
      <c r="B23" s="4"/>
      <c r="C23" s="4"/>
    </row>
    <row r="24" ht="14.25" customHeight="1">
      <c r="A24" s="5" t="s">
        <v>13</v>
      </c>
    </row>
    <row r="25" ht="14.25" customHeight="1">
      <c r="A25" s="5" t="s">
        <v>14</v>
      </c>
    </row>
    <row r="26" ht="14.25" customHeight="1">
      <c r="B26" s="5"/>
      <c r="C26" s="6"/>
      <c r="D26" s="6"/>
    </row>
    <row r="27" ht="14.25" customHeight="1">
      <c r="B27" s="5"/>
      <c r="C27" s="6"/>
      <c r="D27" s="6"/>
    </row>
    <row r="28" ht="14.25" customHeight="1">
      <c r="A28" s="5" t="s">
        <v>5</v>
      </c>
      <c r="B28" s="7"/>
      <c r="C28" s="8" t="s">
        <v>6</v>
      </c>
      <c r="D28" s="9" t="s">
        <v>7</v>
      </c>
      <c r="E28" s="10">
        <v>0.08</v>
      </c>
      <c r="F28" s="5">
        <f>E28/E29</f>
        <v>0.02</v>
      </c>
      <c r="G28" s="11">
        <f>F28*100%</f>
        <v>0.02</v>
      </c>
    </row>
    <row r="29" ht="14.25" customHeight="1">
      <c r="A29" s="5" t="s">
        <v>15</v>
      </c>
      <c r="C29" s="12" t="s">
        <v>9</v>
      </c>
      <c r="E29" s="5">
        <v>4.0</v>
      </c>
    </row>
    <row r="30" ht="14.25" customHeight="1">
      <c r="A30" s="5" t="s">
        <v>10</v>
      </c>
    </row>
    <row r="31" ht="14.25" customHeight="1">
      <c r="A31" s="5" t="s">
        <v>16</v>
      </c>
    </row>
    <row r="32" ht="14.25" customHeight="1"/>
    <row r="33" ht="14.25" customHeight="1">
      <c r="A33" s="5" t="s">
        <v>17</v>
      </c>
    </row>
    <row r="34" ht="14.25" customHeight="1">
      <c r="B34" s="5"/>
      <c r="C34" s="6"/>
      <c r="D34" s="11"/>
    </row>
    <row r="35" ht="14.25" customHeight="1">
      <c r="A35" s="5" t="s">
        <v>5</v>
      </c>
      <c r="B35" s="7"/>
      <c r="C35" s="8" t="s">
        <v>6</v>
      </c>
      <c r="D35" s="9" t="s">
        <v>7</v>
      </c>
      <c r="E35" s="10">
        <v>0.26</v>
      </c>
      <c r="F35" s="5">
        <f>E35/E36</f>
        <v>0.005</v>
      </c>
      <c r="G35" s="11">
        <f>F35*100%</f>
        <v>0.005</v>
      </c>
    </row>
    <row r="36" ht="14.25" customHeight="1">
      <c r="A36" s="5" t="s">
        <v>18</v>
      </c>
      <c r="C36" s="12" t="s">
        <v>9</v>
      </c>
      <c r="E36" s="5">
        <v>52.0</v>
      </c>
    </row>
    <row r="37" ht="14.25" customHeight="1">
      <c r="A37" s="5" t="s">
        <v>10</v>
      </c>
    </row>
    <row r="38" ht="14.25" customHeight="1">
      <c r="A38" s="5" t="s">
        <v>19</v>
      </c>
    </row>
    <row r="39" ht="27.75" customHeight="1">
      <c r="A39" s="3" t="s">
        <v>20</v>
      </c>
      <c r="B39" s="4"/>
      <c r="C39" s="4"/>
    </row>
    <row r="40" ht="14.25" customHeight="1">
      <c r="A40" s="5" t="s">
        <v>21</v>
      </c>
    </row>
    <row r="41" ht="14.25" customHeight="1">
      <c r="A41" s="5" t="s">
        <v>22</v>
      </c>
    </row>
    <row r="42" ht="14.25" customHeight="1">
      <c r="B42" s="5"/>
      <c r="C42" s="6"/>
      <c r="D42" s="6"/>
    </row>
    <row r="43" ht="14.25" customHeight="1">
      <c r="A43" s="5" t="s">
        <v>5</v>
      </c>
      <c r="B43" s="7"/>
      <c r="C43" s="8" t="s">
        <v>6</v>
      </c>
      <c r="D43" s="9" t="s">
        <v>7</v>
      </c>
      <c r="E43" s="10">
        <v>0.18</v>
      </c>
      <c r="F43" s="5">
        <f>E43/E44</f>
        <v>0.03</v>
      </c>
      <c r="G43" s="11">
        <f>F43*100%</f>
        <v>0.03</v>
      </c>
    </row>
    <row r="44" ht="14.25" customHeight="1">
      <c r="A44" s="5" t="s">
        <v>23</v>
      </c>
      <c r="C44" s="12" t="s">
        <v>9</v>
      </c>
      <c r="E44" s="5">
        <v>6.0</v>
      </c>
    </row>
    <row r="45" ht="14.25" customHeight="1">
      <c r="A45" s="5" t="s">
        <v>10</v>
      </c>
    </row>
    <row r="46" ht="14.25" customHeight="1">
      <c r="A46" s="5" t="s">
        <v>24</v>
      </c>
    </row>
    <row r="47" ht="14.25" customHeight="1"/>
    <row r="48" ht="14.25" customHeight="1"/>
    <row r="49" ht="14.25" customHeight="1"/>
    <row r="50" ht="23.25" customHeight="1">
      <c r="A50" s="3" t="s">
        <v>25</v>
      </c>
      <c r="B50" s="4"/>
      <c r="C50" s="4"/>
    </row>
    <row r="51" ht="14.25" customHeight="1">
      <c r="A51" s="5" t="s">
        <v>26</v>
      </c>
    </row>
    <row r="52" ht="14.25" customHeight="1">
      <c r="A52" s="5" t="s">
        <v>27</v>
      </c>
    </row>
    <row r="53" ht="14.25" customHeight="1"/>
    <row r="54" ht="14.25" customHeight="1">
      <c r="A54" s="5" t="s">
        <v>5</v>
      </c>
      <c r="B54" s="7" t="s">
        <v>28</v>
      </c>
      <c r="C54" s="12" t="s">
        <v>29</v>
      </c>
      <c r="D54" s="5">
        <f>0.02*4</f>
        <v>0.08</v>
      </c>
      <c r="E54" s="11">
        <f>D54*100%</f>
        <v>0.08</v>
      </c>
      <c r="G54" s="11"/>
    </row>
    <row r="55" ht="14.25" customHeight="1">
      <c r="A55" s="5" t="s">
        <v>23</v>
      </c>
      <c r="C55" s="12"/>
    </row>
    <row r="56" ht="14.25" customHeight="1">
      <c r="A56" s="5" t="s">
        <v>10</v>
      </c>
    </row>
    <row r="57" ht="14.25" customHeight="1">
      <c r="A57" s="5" t="s">
        <v>24</v>
      </c>
    </row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4">
    <mergeCell ref="A14:C14"/>
    <mergeCell ref="A23:C23"/>
    <mergeCell ref="A39:C39"/>
    <mergeCell ref="A50:C5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3.71"/>
    <col customWidth="1" min="3" max="5" width="10.71"/>
    <col customWidth="1" min="6" max="6" width="15.0"/>
    <col customWidth="1" min="7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>
      <c r="A12" s="13" t="s">
        <v>30</v>
      </c>
      <c r="B12" s="14"/>
      <c r="C12" s="14"/>
      <c r="D12" s="14"/>
    </row>
    <row r="13" ht="14.25" customHeight="1"/>
    <row r="14" ht="14.25" customHeight="1">
      <c r="A14" s="5" t="s">
        <v>31</v>
      </c>
    </row>
    <row r="15" ht="14.25" customHeight="1"/>
    <row r="16" ht="14.25" customHeight="1">
      <c r="A16" s="15" t="s">
        <v>32</v>
      </c>
    </row>
    <row r="17" ht="14.25" customHeight="1">
      <c r="A17" s="16"/>
    </row>
    <row r="18" ht="14.25" customHeight="1">
      <c r="A18" s="16" t="s">
        <v>33</v>
      </c>
    </row>
    <row r="19" ht="14.25" customHeight="1">
      <c r="A19" s="16" t="s">
        <v>34</v>
      </c>
    </row>
    <row r="20" ht="14.25" customHeight="1">
      <c r="A20" s="16" t="s">
        <v>35</v>
      </c>
    </row>
    <row r="21" ht="14.25" customHeight="1">
      <c r="A21" s="16" t="s">
        <v>36</v>
      </c>
    </row>
    <row r="22" ht="14.25" customHeight="1">
      <c r="A22" s="1"/>
    </row>
    <row r="23" ht="14.25" customHeight="1">
      <c r="A23" s="17" t="s">
        <v>37</v>
      </c>
    </row>
    <row r="24" ht="14.25" customHeight="1"/>
    <row r="25" ht="14.25" customHeight="1">
      <c r="B25" s="18">
        <v>74000.0</v>
      </c>
      <c r="C25" s="5" t="s">
        <v>38</v>
      </c>
      <c r="D25" s="5" t="s">
        <v>39</v>
      </c>
    </row>
    <row r="26" ht="14.25" customHeight="1">
      <c r="A26" s="1" t="s">
        <v>40</v>
      </c>
    </row>
    <row r="27" ht="14.25" customHeight="1">
      <c r="A27" s="1"/>
    </row>
    <row r="28" ht="14.25" customHeight="1">
      <c r="B28" s="19">
        <v>74000.0</v>
      </c>
      <c r="C28" s="20" t="s">
        <v>41</v>
      </c>
      <c r="D28" s="21" t="s">
        <v>42</v>
      </c>
    </row>
    <row r="29" ht="14.25" customHeight="1">
      <c r="B29" s="22">
        <v>50000.0</v>
      </c>
    </row>
    <row r="30" ht="14.25" customHeight="1"/>
    <row r="31" ht="14.25" customHeight="1">
      <c r="B31" s="19">
        <f>B28/B29</f>
        <v>1.48</v>
      </c>
      <c r="C31" s="20" t="s">
        <v>41</v>
      </c>
      <c r="D31" s="21" t="s">
        <v>43</v>
      </c>
    </row>
    <row r="32" ht="14.25" customHeight="1">
      <c r="B32" s="22"/>
    </row>
    <row r="33" ht="14.25" customHeight="1">
      <c r="A33" s="1" t="s">
        <v>44</v>
      </c>
    </row>
    <row r="34" ht="14.25" customHeight="1">
      <c r="B34" s="5" t="s">
        <v>45</v>
      </c>
      <c r="C34" s="5">
        <f>1.48^(1/4)</f>
        <v>1.10297439</v>
      </c>
    </row>
    <row r="35" ht="14.25" customHeight="1"/>
    <row r="36" ht="14.25" customHeight="1">
      <c r="A36" s="1" t="s">
        <v>46</v>
      </c>
    </row>
    <row r="37" ht="14.25" customHeight="1"/>
    <row r="38" ht="14.25" customHeight="1">
      <c r="B38" s="5" t="s">
        <v>47</v>
      </c>
    </row>
    <row r="39" ht="14.25" customHeight="1"/>
    <row r="40" ht="14.25" customHeight="1">
      <c r="A40" s="1" t="s">
        <v>48</v>
      </c>
    </row>
    <row r="41" ht="14.25" customHeight="1">
      <c r="B41" s="23" t="s">
        <v>49</v>
      </c>
      <c r="C41" s="23" t="s">
        <v>50</v>
      </c>
    </row>
    <row r="42" ht="14.25" customHeight="1"/>
    <row r="43" ht="14.25" customHeight="1"/>
    <row r="44" ht="14.25" customHeight="1">
      <c r="A44" s="13" t="s">
        <v>51</v>
      </c>
      <c r="B44" s="14"/>
      <c r="C44" s="14"/>
      <c r="D44" s="14"/>
    </row>
    <row r="45" ht="14.25" customHeight="1">
      <c r="A45" s="5" t="s">
        <v>52</v>
      </c>
    </row>
    <row r="46" ht="14.25" customHeight="1">
      <c r="A46" s="24" t="s">
        <v>53</v>
      </c>
    </row>
    <row r="47" ht="14.25" customHeight="1"/>
    <row r="48" ht="14.25" customHeight="1">
      <c r="A48" s="15" t="s">
        <v>32</v>
      </c>
      <c r="E48" s="17" t="s">
        <v>37</v>
      </c>
    </row>
    <row r="49" ht="14.25" customHeight="1">
      <c r="A49" s="16"/>
    </row>
    <row r="50" ht="14.25" customHeight="1">
      <c r="A50" s="16" t="s">
        <v>54</v>
      </c>
      <c r="F50" s="18">
        <v>185200.0</v>
      </c>
      <c r="G50" s="5" t="s">
        <v>38</v>
      </c>
      <c r="H50" s="5" t="s">
        <v>55</v>
      </c>
    </row>
    <row r="51" ht="14.25" customHeight="1">
      <c r="A51" s="16" t="s">
        <v>56</v>
      </c>
      <c r="E51" s="1" t="s">
        <v>57</v>
      </c>
    </row>
    <row r="52" ht="14.25" customHeight="1">
      <c r="A52" s="16" t="s">
        <v>58</v>
      </c>
      <c r="E52" s="1"/>
    </row>
    <row r="53" ht="14.25" customHeight="1">
      <c r="A53" s="16" t="s">
        <v>36</v>
      </c>
      <c r="F53" s="19">
        <v>185200.0</v>
      </c>
      <c r="G53" s="20" t="s">
        <v>41</v>
      </c>
      <c r="H53" s="21" t="s">
        <v>59</v>
      </c>
    </row>
    <row r="54" ht="14.25" customHeight="1">
      <c r="F54" s="22">
        <v>120000.0</v>
      </c>
    </row>
    <row r="55" ht="14.25" customHeight="1"/>
    <row r="56" ht="14.25" customHeight="1">
      <c r="F56" s="19">
        <f>F53/F54</f>
        <v>1.543333333</v>
      </c>
      <c r="G56" s="20" t="s">
        <v>41</v>
      </c>
      <c r="H56" s="21" t="s">
        <v>60</v>
      </c>
    </row>
    <row r="57" ht="14.25" customHeight="1">
      <c r="F57" s="22"/>
    </row>
    <row r="58" ht="14.25" customHeight="1">
      <c r="E58" s="1" t="s">
        <v>61</v>
      </c>
    </row>
    <row r="59" ht="14.25" customHeight="1">
      <c r="F59" s="5" t="s">
        <v>62</v>
      </c>
      <c r="G59" s="5">
        <f>1.54^(1/6)</f>
        <v>1.074616374</v>
      </c>
    </row>
    <row r="60" ht="14.25" customHeight="1"/>
    <row r="61" ht="14.25" customHeight="1">
      <c r="E61" s="1" t="s">
        <v>46</v>
      </c>
    </row>
    <row r="62" ht="14.25" customHeight="1"/>
    <row r="63" ht="14.25" customHeight="1">
      <c r="F63" s="5" t="s">
        <v>63</v>
      </c>
    </row>
    <row r="64" ht="14.25" customHeight="1"/>
    <row r="65" ht="14.25" customHeight="1">
      <c r="E65" s="1" t="s">
        <v>48</v>
      </c>
    </row>
    <row r="66" ht="14.25" customHeight="1">
      <c r="F66" s="25">
        <f>0.07461637*100%</f>
        <v>0.07461637</v>
      </c>
      <c r="G66" s="23" t="s">
        <v>50</v>
      </c>
    </row>
    <row r="67" ht="14.25" customHeight="1">
      <c r="A67" s="13" t="s">
        <v>64</v>
      </c>
      <c r="B67" s="14"/>
      <c r="C67" s="14"/>
      <c r="D67" s="14"/>
    </row>
    <row r="68" ht="14.25" customHeight="1">
      <c r="A68" s="5" t="s">
        <v>65</v>
      </c>
    </row>
    <row r="69" ht="14.25" customHeight="1">
      <c r="A69" s="24" t="s">
        <v>66</v>
      </c>
    </row>
    <row r="70" ht="14.25" customHeight="1"/>
    <row r="71" ht="14.25" customHeight="1">
      <c r="A71" s="15" t="s">
        <v>32</v>
      </c>
      <c r="E71" s="17" t="s">
        <v>37</v>
      </c>
    </row>
    <row r="72" ht="14.25" customHeight="1">
      <c r="A72" s="16"/>
    </row>
    <row r="73" ht="14.25" customHeight="1">
      <c r="A73" s="16" t="s">
        <v>67</v>
      </c>
      <c r="F73" s="18">
        <v>51625.0</v>
      </c>
      <c r="G73" s="5" t="s">
        <v>38</v>
      </c>
      <c r="H73" s="5" t="s">
        <v>68</v>
      </c>
    </row>
    <row r="74" ht="14.25" customHeight="1">
      <c r="A74" s="16" t="s">
        <v>69</v>
      </c>
      <c r="E74" s="1" t="s">
        <v>70</v>
      </c>
    </row>
    <row r="75" ht="14.25" customHeight="1">
      <c r="A75" s="16" t="s">
        <v>71</v>
      </c>
      <c r="E75" s="1"/>
    </row>
    <row r="76" ht="14.25" customHeight="1">
      <c r="A76" s="16" t="s">
        <v>36</v>
      </c>
      <c r="F76" s="19">
        <v>51625.0</v>
      </c>
      <c r="G76" s="20" t="s">
        <v>41</v>
      </c>
      <c r="H76" s="21" t="s">
        <v>72</v>
      </c>
    </row>
    <row r="77" ht="14.25" customHeight="1">
      <c r="F77" s="22">
        <v>35000.0</v>
      </c>
    </row>
    <row r="78" ht="14.25" customHeight="1"/>
    <row r="79" ht="14.25" customHeight="1">
      <c r="F79" s="19">
        <f>F76/F77</f>
        <v>1.475</v>
      </c>
      <c r="G79" s="20" t="s">
        <v>41</v>
      </c>
      <c r="H79" s="21" t="s">
        <v>73</v>
      </c>
    </row>
    <row r="80" ht="14.25" customHeight="1">
      <c r="F80" s="22"/>
    </row>
    <row r="81" ht="14.25" customHeight="1">
      <c r="E81" s="1" t="s">
        <v>74</v>
      </c>
    </row>
    <row r="82" ht="14.25" customHeight="1">
      <c r="F82" s="5" t="s">
        <v>75</v>
      </c>
      <c r="G82" s="5">
        <f>1.48^(1/5)</f>
        <v>1.081564298</v>
      </c>
    </row>
    <row r="83" ht="14.25" customHeight="1"/>
    <row r="84" ht="14.25" customHeight="1">
      <c r="E84" s="1" t="s">
        <v>46</v>
      </c>
    </row>
    <row r="85" ht="14.25" customHeight="1"/>
    <row r="86" ht="14.25" customHeight="1">
      <c r="F86" s="5" t="s">
        <v>76</v>
      </c>
    </row>
    <row r="87" ht="14.25" customHeight="1"/>
    <row r="88" ht="14.25" customHeight="1">
      <c r="E88" s="1" t="s">
        <v>48</v>
      </c>
    </row>
    <row r="89" ht="14.25" customHeight="1">
      <c r="F89" s="25">
        <f>0.08156429*100%</f>
        <v>0.08156429</v>
      </c>
      <c r="G89" s="23" t="s">
        <v>50</v>
      </c>
    </row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</sheetData>
  <mergeCells count="12">
    <mergeCell ref="G56:G57"/>
    <mergeCell ref="G76:G77"/>
    <mergeCell ref="H76:H77"/>
    <mergeCell ref="G79:G80"/>
    <mergeCell ref="H79:H80"/>
    <mergeCell ref="C28:C29"/>
    <mergeCell ref="D28:D29"/>
    <mergeCell ref="C31:C32"/>
    <mergeCell ref="D31:D32"/>
    <mergeCell ref="G53:G54"/>
    <mergeCell ref="H53:H54"/>
    <mergeCell ref="H56:H5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8" width="10.71"/>
    <col customWidth="1" min="10" max="10" width="13.14"/>
    <col customWidth="1" min="1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>
      <c r="A10" s="13" t="s">
        <v>77</v>
      </c>
      <c r="B10" s="26"/>
    </row>
    <row r="11" ht="14.25" customHeight="1"/>
    <row r="12" ht="14.25" customHeight="1">
      <c r="A12" s="5" t="s">
        <v>78</v>
      </c>
    </row>
    <row r="13" ht="14.25" customHeight="1"/>
    <row r="14" ht="14.25" customHeight="1">
      <c r="A14" s="5" t="s">
        <v>79</v>
      </c>
    </row>
    <row r="15" ht="14.25" customHeight="1">
      <c r="A15" s="16"/>
    </row>
    <row r="16" ht="14.25" customHeight="1">
      <c r="A16" s="16" t="s">
        <v>80</v>
      </c>
      <c r="G16" s="5" t="s">
        <v>81</v>
      </c>
      <c r="H16" s="10">
        <f>(50000*0.06)*1</f>
        <v>3000</v>
      </c>
      <c r="I16" s="27">
        <f>H16/H17</f>
        <v>2830.188679</v>
      </c>
      <c r="J16" s="27">
        <f>50000-I16</f>
        <v>47169.81132</v>
      </c>
    </row>
    <row r="17" ht="14.25" customHeight="1">
      <c r="A17" s="16" t="s">
        <v>82</v>
      </c>
      <c r="H17" s="5">
        <f>(1+(0.06*1))</f>
        <v>1.06</v>
      </c>
    </row>
    <row r="18" ht="14.25" customHeight="1">
      <c r="A18" s="16" t="s">
        <v>83</v>
      </c>
      <c r="C18" s="5" t="s">
        <v>84</v>
      </c>
    </row>
    <row r="19" ht="14.25" customHeight="1">
      <c r="A19" s="16" t="s">
        <v>85</v>
      </c>
      <c r="B19" s="5" t="s">
        <v>86</v>
      </c>
      <c r="C19" s="5" t="s">
        <v>87</v>
      </c>
      <c r="H19" s="10">
        <f>(50000*0.01)*6</f>
        <v>3000</v>
      </c>
      <c r="I19" s="27">
        <f>H19/H20</f>
        <v>2830.188679</v>
      </c>
      <c r="J19" s="27">
        <f>50000-I19</f>
        <v>47169.81132</v>
      </c>
    </row>
    <row r="20" ht="14.25" customHeight="1">
      <c r="H20" s="5">
        <f>(1+(0.01*6))</f>
        <v>1.06</v>
      </c>
    </row>
    <row r="21" ht="14.25" customHeight="1"/>
    <row r="22" ht="14.25" customHeight="1"/>
    <row r="23" ht="14.25" customHeight="1">
      <c r="A23" s="13" t="s">
        <v>88</v>
      </c>
      <c r="B23" s="14"/>
    </row>
    <row r="24" ht="14.25" customHeight="1"/>
    <row r="25" ht="14.25" customHeight="1">
      <c r="A25" s="5" t="s">
        <v>89</v>
      </c>
    </row>
    <row r="26" ht="14.25" customHeight="1"/>
    <row r="27" ht="14.25" customHeight="1">
      <c r="A27" s="16" t="s">
        <v>80</v>
      </c>
      <c r="D27" s="5" t="s">
        <v>90</v>
      </c>
    </row>
    <row r="28" ht="14.25" customHeight="1">
      <c r="A28" s="16" t="s">
        <v>82</v>
      </c>
      <c r="D28" s="5">
        <v>30000.0</v>
      </c>
      <c r="H28" s="10">
        <f>(30000*D29)*4</f>
        <v>1000</v>
      </c>
      <c r="I28" s="28">
        <f>H28/H29</f>
        <v>967.7419355</v>
      </c>
      <c r="J28" s="27">
        <f>30000-I28</f>
        <v>29032.25806</v>
      </c>
    </row>
    <row r="29" ht="14.25" customHeight="1">
      <c r="A29" s="16" t="s">
        <v>83</v>
      </c>
      <c r="C29" s="29">
        <v>0.1</v>
      </c>
      <c r="D29" s="5">
        <f>C29/12</f>
        <v>0.008333333333</v>
      </c>
      <c r="E29" s="11">
        <f>D29*100%</f>
        <v>0.008333333333</v>
      </c>
      <c r="H29" s="5">
        <f>(1+(D29*4))</f>
        <v>1.033333333</v>
      </c>
    </row>
    <row r="30" ht="14.25" customHeight="1">
      <c r="A30" s="16" t="s">
        <v>85</v>
      </c>
      <c r="B30" s="5"/>
      <c r="C30" s="5" t="s">
        <v>91</v>
      </c>
    </row>
    <row r="31" ht="14.25" customHeight="1"/>
    <row r="32" ht="14.25" customHeight="1"/>
    <row r="33" ht="14.25" customHeight="1">
      <c r="A33" s="13" t="s">
        <v>92</v>
      </c>
      <c r="B33" s="14"/>
    </row>
    <row r="34" ht="14.25" customHeight="1"/>
    <row r="35" ht="14.25" customHeight="1">
      <c r="A35" s="5" t="s">
        <v>93</v>
      </c>
    </row>
    <row r="36" ht="14.25" customHeight="1"/>
    <row r="37" ht="14.25" customHeight="1">
      <c r="A37" s="16" t="s">
        <v>80</v>
      </c>
      <c r="D37" s="5" t="s">
        <v>90</v>
      </c>
      <c r="I37" s="27"/>
    </row>
    <row r="38" ht="14.25" customHeight="1">
      <c r="A38" s="16" t="s">
        <v>82</v>
      </c>
      <c r="D38" s="5">
        <v>100000.0</v>
      </c>
      <c r="H38" s="10">
        <f>(100000*0.15)*1</f>
        <v>15000</v>
      </c>
      <c r="I38" s="28">
        <f>H38/H39</f>
        <v>13043.47826</v>
      </c>
      <c r="J38" s="27">
        <f>100000-I38</f>
        <v>86956.52174</v>
      </c>
    </row>
    <row r="39" ht="14.25" customHeight="1">
      <c r="A39" s="16" t="s">
        <v>83</v>
      </c>
      <c r="C39" s="29">
        <v>0.15</v>
      </c>
      <c r="E39" s="11"/>
      <c r="H39" s="5">
        <f>(1+(0.15*1))</f>
        <v>1.15</v>
      </c>
    </row>
    <row r="40" ht="14.25" customHeight="1">
      <c r="A40" s="16" t="s">
        <v>85</v>
      </c>
      <c r="B40" s="5"/>
      <c r="C40" s="5" t="s">
        <v>94</v>
      </c>
      <c r="I40" s="27"/>
    </row>
    <row r="41" ht="14.25" customHeight="1"/>
    <row r="42" ht="14.25" customHeight="1">
      <c r="I42" s="27"/>
    </row>
    <row r="43" ht="14.25" customHeight="1">
      <c r="A43" s="13" t="s">
        <v>95</v>
      </c>
      <c r="B43" s="14"/>
    </row>
    <row r="44" ht="14.25" customHeight="1"/>
    <row r="45" ht="14.25" customHeight="1">
      <c r="A45" s="5" t="s">
        <v>96</v>
      </c>
    </row>
    <row r="46" ht="14.25" customHeight="1"/>
    <row r="47" ht="14.25" customHeight="1">
      <c r="A47" s="16" t="s">
        <v>80</v>
      </c>
      <c r="D47" s="5" t="s">
        <v>90</v>
      </c>
      <c r="I47" s="27"/>
    </row>
    <row r="48" ht="14.25" customHeight="1">
      <c r="A48" s="16" t="s">
        <v>82</v>
      </c>
      <c r="D48" s="5">
        <v>70000.0</v>
      </c>
      <c r="H48" s="10">
        <f>(70000*D49)*3</f>
        <v>1400</v>
      </c>
      <c r="I48" s="28">
        <f>H48/H49</f>
        <v>1372.54902</v>
      </c>
      <c r="J48" s="27">
        <f>70000-I48</f>
        <v>68627.45098</v>
      </c>
    </row>
    <row r="49" ht="14.25" customHeight="1">
      <c r="A49" s="16" t="s">
        <v>83</v>
      </c>
      <c r="C49" s="29">
        <v>0.08</v>
      </c>
      <c r="D49" s="5">
        <f>C49/12</f>
        <v>0.006666666667</v>
      </c>
      <c r="E49" s="11"/>
      <c r="H49" s="5">
        <f>(1+(D49*3))</f>
        <v>1.02</v>
      </c>
    </row>
    <row r="50" ht="14.25" customHeight="1">
      <c r="A50" s="16" t="s">
        <v>85</v>
      </c>
      <c r="B50" s="5"/>
      <c r="C50" s="5" t="s">
        <v>97</v>
      </c>
      <c r="D50" s="5">
        <v>3.0</v>
      </c>
      <c r="I50" s="27"/>
    </row>
    <row r="51" ht="14.25" customHeight="1"/>
    <row r="52" ht="14.25" customHeight="1"/>
    <row r="53" ht="14.25" customHeight="1">
      <c r="A53" s="13" t="s">
        <v>98</v>
      </c>
      <c r="B53" s="14"/>
    </row>
    <row r="54" ht="14.25" customHeight="1"/>
    <row r="55" ht="14.25" customHeight="1">
      <c r="A55" s="5" t="s">
        <v>99</v>
      </c>
    </row>
    <row r="56" ht="14.25" customHeight="1"/>
    <row r="57" ht="14.25" customHeight="1">
      <c r="A57" s="16" t="s">
        <v>80</v>
      </c>
      <c r="D57" s="5" t="s">
        <v>90</v>
      </c>
      <c r="I57" s="27"/>
    </row>
    <row r="58" ht="14.25" customHeight="1">
      <c r="A58" s="16" t="s">
        <v>82</v>
      </c>
      <c r="D58" s="5">
        <v>85000.0</v>
      </c>
      <c r="H58" s="10">
        <f>(85000*D59)*9</f>
        <v>7012.5</v>
      </c>
      <c r="I58" s="28">
        <f>H58/H59</f>
        <v>6478.060046</v>
      </c>
      <c r="J58" s="27">
        <f>85000-I58</f>
        <v>78521.93995</v>
      </c>
    </row>
    <row r="59" ht="14.25" customHeight="1">
      <c r="A59" s="16" t="s">
        <v>83</v>
      </c>
      <c r="C59" s="29">
        <v>0.11</v>
      </c>
      <c r="D59" s="5">
        <f>C59/12</f>
        <v>0.009166666667</v>
      </c>
      <c r="E59" s="11"/>
      <c r="H59" s="5">
        <f>(1+(D59*9))</f>
        <v>1.0825</v>
      </c>
    </row>
    <row r="60" ht="14.25" customHeight="1">
      <c r="A60" s="16" t="s">
        <v>85</v>
      </c>
      <c r="B60" s="5"/>
      <c r="C60" s="5" t="s">
        <v>100</v>
      </c>
      <c r="D60" s="5">
        <v>9.0</v>
      </c>
      <c r="I60" s="27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9.43"/>
    <col customWidth="1" min="2" max="2" width="12.71"/>
    <col customWidth="1" min="3" max="3" width="11.86"/>
    <col customWidth="1" min="4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>
      <c r="A12" s="3" t="s">
        <v>101</v>
      </c>
      <c r="B12" s="4"/>
      <c r="C12" s="4"/>
    </row>
    <row r="13" ht="14.25" customHeight="1">
      <c r="A13" s="5" t="s">
        <v>102</v>
      </c>
    </row>
    <row r="14" ht="14.25" customHeight="1"/>
    <row r="15" ht="14.25" customHeight="1">
      <c r="A15" s="24" t="s">
        <v>32</v>
      </c>
    </row>
    <row r="16" ht="14.25" customHeight="1">
      <c r="A16" s="16"/>
    </row>
    <row r="17" ht="14.25" customHeight="1">
      <c r="A17" s="16" t="s">
        <v>103</v>
      </c>
    </row>
    <row r="18" ht="14.25" customHeight="1">
      <c r="A18" s="16"/>
    </row>
    <row r="19" ht="14.25" customHeight="1">
      <c r="A19" s="16" t="s">
        <v>104</v>
      </c>
    </row>
    <row r="20" ht="14.25" customHeight="1"/>
    <row r="21" ht="14.25" customHeight="1">
      <c r="A21" s="30" t="s">
        <v>105</v>
      </c>
      <c r="B21" s="30"/>
    </row>
    <row r="22" ht="14.25" customHeight="1"/>
    <row r="23" ht="14.25" customHeight="1">
      <c r="A23" s="5" t="s">
        <v>106</v>
      </c>
    </row>
    <row r="24" ht="14.25" customHeight="1">
      <c r="A24" s="5" t="s">
        <v>107</v>
      </c>
      <c r="B24" s="5" t="s">
        <v>38</v>
      </c>
      <c r="C24" s="5" t="s">
        <v>108</v>
      </c>
    </row>
    <row r="25" ht="14.25" customHeight="1">
      <c r="B25" s="5" t="s">
        <v>109</v>
      </c>
      <c r="C25" s="5">
        <f>POWER(1.02,12)</f>
        <v>1.268241795</v>
      </c>
      <c r="D25" s="5">
        <v>-1.0</v>
      </c>
    </row>
    <row r="26" ht="14.25" customHeight="1">
      <c r="B26" s="5" t="s">
        <v>109</v>
      </c>
      <c r="C26" s="5">
        <f>C25+D25</f>
        <v>0.2682417946</v>
      </c>
    </row>
    <row r="27" ht="14.25" customHeight="1">
      <c r="B27" s="24" t="s">
        <v>110</v>
      </c>
      <c r="C27" s="31">
        <f>C26</f>
        <v>0.2682417946</v>
      </c>
    </row>
    <row r="28" ht="14.25" customHeight="1"/>
    <row r="29" ht="14.25" customHeight="1">
      <c r="A29" s="3" t="s">
        <v>111</v>
      </c>
      <c r="B29" s="4"/>
      <c r="C29" s="4"/>
    </row>
    <row r="30" ht="14.25" customHeight="1">
      <c r="A30" s="5" t="s">
        <v>112</v>
      </c>
    </row>
    <row r="31" ht="14.25" customHeight="1"/>
    <row r="32" ht="14.25" customHeight="1">
      <c r="A32" s="5" t="s">
        <v>113</v>
      </c>
      <c r="B32" s="5" t="s">
        <v>114</v>
      </c>
    </row>
    <row r="33" ht="14.25" customHeight="1">
      <c r="B33" s="5" t="s">
        <v>107</v>
      </c>
      <c r="C33" s="5" t="s">
        <v>38</v>
      </c>
      <c r="D33" s="5" t="s">
        <v>115</v>
      </c>
    </row>
    <row r="34" ht="14.25" customHeight="1">
      <c r="A34" s="5" t="s">
        <v>116</v>
      </c>
      <c r="C34" s="5" t="s">
        <v>109</v>
      </c>
      <c r="D34" s="5">
        <f>POWER(1.045,4)</f>
        <v>1.192518601</v>
      </c>
      <c r="E34" s="5">
        <v>-1.0</v>
      </c>
    </row>
    <row r="35" ht="14.25" customHeight="1">
      <c r="C35" s="5" t="s">
        <v>109</v>
      </c>
      <c r="D35" s="5">
        <f>D34+E34</f>
        <v>0.1925186006</v>
      </c>
    </row>
    <row r="36" ht="14.25" customHeight="1">
      <c r="C36" s="24" t="s">
        <v>110</v>
      </c>
      <c r="D36" s="32">
        <f>D35</f>
        <v>0.1925186006</v>
      </c>
    </row>
    <row r="37" ht="14.25" customHeight="1"/>
    <row r="38" ht="14.25" customHeight="1"/>
    <row r="39" ht="14.25" customHeight="1"/>
    <row r="40" ht="14.25" customHeight="1"/>
    <row r="41" ht="14.25" customHeight="1">
      <c r="A41" s="3" t="s">
        <v>117</v>
      </c>
      <c r="B41" s="4"/>
      <c r="C41" s="4"/>
    </row>
    <row r="42" ht="14.25" customHeight="1">
      <c r="A42" s="5" t="s">
        <v>118</v>
      </c>
    </row>
    <row r="43" ht="14.25" customHeight="1"/>
    <row r="44" ht="14.25" customHeight="1">
      <c r="A44" s="5" t="s">
        <v>119</v>
      </c>
      <c r="B44" s="5" t="s">
        <v>120</v>
      </c>
    </row>
    <row r="45" ht="14.25" customHeight="1">
      <c r="B45" s="5" t="s">
        <v>107</v>
      </c>
      <c r="C45" s="5" t="s">
        <v>38</v>
      </c>
      <c r="D45" s="5" t="s">
        <v>121</v>
      </c>
    </row>
    <row r="46" ht="14.25" customHeight="1">
      <c r="A46" s="5" t="s">
        <v>122</v>
      </c>
      <c r="C46" s="5" t="s">
        <v>109</v>
      </c>
      <c r="D46" s="5">
        <f>POWER(1.035,6)</f>
        <v>1.229255326</v>
      </c>
      <c r="E46" s="5">
        <v>-1.0</v>
      </c>
    </row>
    <row r="47" ht="14.25" customHeight="1">
      <c r="C47" s="5" t="s">
        <v>109</v>
      </c>
      <c r="D47" s="5">
        <f>D46+E46</f>
        <v>0.2292553263</v>
      </c>
    </row>
    <row r="48" ht="14.25" customHeight="1">
      <c r="C48" s="24" t="s">
        <v>110</v>
      </c>
      <c r="D48" s="32">
        <f>D47</f>
        <v>0.2292553263</v>
      </c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>
      <c r="A54" s="3" t="s">
        <v>20</v>
      </c>
      <c r="B54" s="4"/>
      <c r="C54" s="4"/>
    </row>
    <row r="55" ht="14.25" customHeight="1">
      <c r="A55" s="5" t="s">
        <v>123</v>
      </c>
    </row>
    <row r="56" ht="14.25" customHeight="1"/>
    <row r="57" ht="14.25" customHeight="1">
      <c r="A57" s="5" t="s">
        <v>124</v>
      </c>
      <c r="B57" s="5" t="s">
        <v>125</v>
      </c>
    </row>
    <row r="58" ht="14.25" customHeight="1">
      <c r="B58" s="5" t="s">
        <v>107</v>
      </c>
      <c r="C58" s="5" t="s">
        <v>38</v>
      </c>
      <c r="D58" s="5" t="s">
        <v>126</v>
      </c>
    </row>
    <row r="59" ht="14.25" customHeight="1">
      <c r="A59" s="5" t="s">
        <v>127</v>
      </c>
      <c r="C59" s="5" t="s">
        <v>109</v>
      </c>
      <c r="D59" s="5">
        <f>POWER(1.062,2)</f>
        <v>1.127844</v>
      </c>
      <c r="E59" s="5">
        <v>-1.0</v>
      </c>
    </row>
    <row r="60" ht="14.25" customHeight="1">
      <c r="C60" s="5" t="s">
        <v>109</v>
      </c>
      <c r="D60" s="5">
        <f>D59+E59</f>
        <v>0.127844</v>
      </c>
    </row>
    <row r="61" ht="14.25" customHeight="1">
      <c r="C61" s="24" t="s">
        <v>110</v>
      </c>
      <c r="D61" s="32">
        <f>D60</f>
        <v>0.127844</v>
      </c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>
      <c r="A69" s="5" t="s">
        <v>128</v>
      </c>
    </row>
    <row r="70" ht="14.25" customHeight="1">
      <c r="A70" s="5" t="s">
        <v>129</v>
      </c>
      <c r="B70" s="5" t="s">
        <v>130</v>
      </c>
    </row>
    <row r="71" ht="14.25" customHeight="1">
      <c r="A71" s="5">
        <v>1.0</v>
      </c>
      <c r="B71" s="9" t="s">
        <v>131</v>
      </c>
      <c r="C71" s="5">
        <v>-1.0</v>
      </c>
      <c r="E71" s="5">
        <f>POWER(1.01,12)</f>
        <v>1.12682503</v>
      </c>
      <c r="F71" s="5">
        <f t="shared" ref="F71:F76" si="1">E71+C71</f>
        <v>0.1268250301</v>
      </c>
      <c r="G71" s="11">
        <f t="shared" ref="G71:G76" si="2">F71*100%</f>
        <v>0.1268250301</v>
      </c>
    </row>
    <row r="72" ht="14.25" customHeight="1">
      <c r="A72" s="5">
        <v>2.0</v>
      </c>
      <c r="B72" s="9" t="s">
        <v>132</v>
      </c>
      <c r="C72" s="5">
        <v>-1.0</v>
      </c>
      <c r="E72" s="5">
        <f>POWER(1.02,12)</f>
        <v>1.268241795</v>
      </c>
      <c r="F72" s="5">
        <f t="shared" si="1"/>
        <v>0.2682417946</v>
      </c>
      <c r="G72" s="11">
        <f t="shared" si="2"/>
        <v>0.2682417946</v>
      </c>
    </row>
    <row r="73" ht="14.25" customHeight="1">
      <c r="A73" s="33">
        <v>45779.0</v>
      </c>
      <c r="B73" s="9" t="s">
        <v>133</v>
      </c>
      <c r="C73" s="5">
        <v>-1.0</v>
      </c>
      <c r="E73" s="5">
        <f>POWER(1.025,12)</f>
        <v>1.344888824</v>
      </c>
      <c r="F73" s="5">
        <f t="shared" si="1"/>
        <v>0.3448888242</v>
      </c>
      <c r="G73" s="11">
        <f t="shared" si="2"/>
        <v>0.3448888242</v>
      </c>
    </row>
    <row r="74" ht="14.25" customHeight="1">
      <c r="A74" s="5">
        <v>3.0</v>
      </c>
      <c r="B74" s="9" t="s">
        <v>134</v>
      </c>
      <c r="C74" s="5">
        <v>-1.0</v>
      </c>
      <c r="E74" s="5">
        <f>POWER(1.03,12)</f>
        <v>1.425760887</v>
      </c>
      <c r="F74" s="5">
        <f t="shared" si="1"/>
        <v>0.4257608868</v>
      </c>
      <c r="G74" s="11">
        <f t="shared" si="2"/>
        <v>0.4257608868</v>
      </c>
    </row>
    <row r="75" ht="14.25" customHeight="1">
      <c r="A75" s="33">
        <v>45780.0</v>
      </c>
      <c r="B75" s="9" t="s">
        <v>135</v>
      </c>
      <c r="C75" s="5">
        <v>-1.0</v>
      </c>
      <c r="E75" s="5">
        <f>POWER(1.035,12)</f>
        <v>1.511068657</v>
      </c>
      <c r="F75" s="5">
        <f t="shared" si="1"/>
        <v>0.5110686573</v>
      </c>
      <c r="G75" s="11">
        <f t="shared" si="2"/>
        <v>0.5110686573</v>
      </c>
    </row>
    <row r="76" ht="14.25" customHeight="1">
      <c r="A76" s="5">
        <v>4.0</v>
      </c>
      <c r="B76" s="9" t="s">
        <v>136</v>
      </c>
      <c r="C76" s="5">
        <v>-1.0</v>
      </c>
      <c r="E76" s="5">
        <f>POWER(1.04,12)</f>
        <v>1.601032219</v>
      </c>
      <c r="F76" s="5">
        <f t="shared" si="1"/>
        <v>0.6010322186</v>
      </c>
      <c r="G76" s="11">
        <f t="shared" si="2"/>
        <v>0.6010322186</v>
      </c>
    </row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4">
    <mergeCell ref="A12:C12"/>
    <mergeCell ref="A29:C29"/>
    <mergeCell ref="A41:C41"/>
    <mergeCell ref="A54:C5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2025-05-12T20:16:24Z</dcterms:created>
  <dc:creator>Credito y cobranza .</dc:creator>
</cp:coreProperties>
</file>