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7/"/>
    </mc:Choice>
  </mc:AlternateContent>
  <xr:revisionPtr revIDLastSave="0" documentId="8_{056919A5-4008-4C07-80D4-2C99E827EF61}" xr6:coauthVersionLast="47" xr6:coauthVersionMax="47" xr10:uidLastSave="{00000000-0000-0000-0000-000000000000}"/>
  <bookViews>
    <workbookView xWindow="1440" yWindow="1800" windowWidth="21600" windowHeight="11160" firstSheet="1" activeTab="1" xr2:uid="{00000000-000D-0000-FFFF-FFFF00000000}"/>
  </bookViews>
  <sheets>
    <sheet name="Copia de Balance General" sheetId="1" r:id="rId1"/>
    <sheet name="Balance General" sheetId="2" r:id="rId2"/>
    <sheet name="Estado de Resultados" sheetId="3" r:id="rId3"/>
    <sheet name="Hoja de Trabajo Indirecto" sheetId="4" r:id="rId4"/>
    <sheet name="Método Indirecto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FzX9NZVC5FK0mWOZj0sHiy96bLGKLLdVLZJSoTr3Rh0="/>
    </ext>
  </extLst>
</workbook>
</file>

<file path=xl/calcChain.xml><?xml version="1.0" encoding="utf-8"?>
<calcChain xmlns="http://schemas.openxmlformats.org/spreadsheetml/2006/main">
  <c r="F44" i="5" l="1"/>
  <c r="F41" i="5"/>
  <c r="D17" i="4"/>
  <c r="F17" i="5" s="1"/>
  <c r="E27" i="3"/>
  <c r="B27" i="3" s="1"/>
  <c r="B26" i="3"/>
  <c r="B25" i="3"/>
  <c r="E21" i="3"/>
  <c r="B21" i="3" s="1"/>
  <c r="B20" i="3"/>
  <c r="B19" i="3"/>
  <c r="E17" i="3"/>
  <c r="B17" i="3" s="1"/>
  <c r="D55" i="2"/>
  <c r="G50" i="2"/>
  <c r="E28" i="4" s="1"/>
  <c r="F37" i="5" s="1"/>
  <c r="F45" i="2"/>
  <c r="E27" i="4" s="1"/>
  <c r="F21" i="5" s="1"/>
  <c r="E44" i="2"/>
  <c r="E46" i="2" s="1"/>
  <c r="D44" i="2"/>
  <c r="D46" i="2" s="1"/>
  <c r="G43" i="2"/>
  <c r="D25" i="4" s="1"/>
  <c r="F36" i="5" s="1"/>
  <c r="G42" i="2"/>
  <c r="D24" i="4" s="1"/>
  <c r="F19" i="5" s="1"/>
  <c r="E36" i="2"/>
  <c r="D36" i="2"/>
  <c r="G35" i="2"/>
  <c r="D22" i="4" s="1"/>
  <c r="F29" i="5" s="1"/>
  <c r="F34" i="2"/>
  <c r="F33" i="2"/>
  <c r="F32" i="2"/>
  <c r="F31" i="2"/>
  <c r="E20" i="4" s="1"/>
  <c r="F28" i="5" s="1"/>
  <c r="F30" i="2"/>
  <c r="F29" i="2"/>
  <c r="E19" i="4" s="1"/>
  <c r="F26" i="5" s="1"/>
  <c r="F28" i="2"/>
  <c r="G27" i="2"/>
  <c r="D18" i="4" s="1"/>
  <c r="F25" i="5" s="1"/>
  <c r="E24" i="2"/>
  <c r="D24" i="2"/>
  <c r="G23" i="2"/>
  <c r="F22" i="2"/>
  <c r="E16" i="4" s="1"/>
  <c r="F35" i="5" s="1"/>
  <c r="F21" i="2"/>
  <c r="E15" i="4" s="1"/>
  <c r="F16" i="5" s="1"/>
  <c r="F20" i="2"/>
  <c r="E14" i="4" s="1"/>
  <c r="F15" i="5" s="1"/>
  <c r="D58" i="1"/>
  <c r="E57" i="1"/>
  <c r="E58" i="1" s="1"/>
  <c r="E47" i="1"/>
  <c r="E49" i="1" s="1"/>
  <c r="D47" i="1"/>
  <c r="D49" i="1" s="1"/>
  <c r="E39" i="1"/>
  <c r="D39" i="1"/>
  <c r="E27" i="1"/>
  <c r="D27" i="1"/>
  <c r="D38" i="2" l="1"/>
  <c r="D23" i="4"/>
  <c r="F18" i="5" s="1"/>
  <c r="E38" i="2"/>
  <c r="D57" i="2"/>
  <c r="E41" i="1"/>
  <c r="E60" i="1"/>
  <c r="D60" i="1"/>
  <c r="D41" i="1"/>
  <c r="F38" i="5"/>
  <c r="E21" i="4"/>
  <c r="F27" i="5" s="1"/>
  <c r="F30" i="5" s="1"/>
  <c r="E23" i="3"/>
  <c r="F44" i="2"/>
  <c r="E26" i="4" s="1"/>
  <c r="F20" i="5" s="1"/>
  <c r="F40" i="5" l="1"/>
  <c r="F42" i="5" s="1"/>
  <c r="B23" i="3"/>
  <c r="E29" i="3"/>
  <c r="E33" i="3" l="1"/>
  <c r="B29" i="3"/>
  <c r="E37" i="3" l="1"/>
  <c r="B33" i="3"/>
  <c r="B37" i="3" l="1"/>
  <c r="E54" i="2"/>
  <c r="E55" i="2" s="1"/>
  <c r="E57" i="2" s="1"/>
  <c r="D13" i="4"/>
  <c r="F14" i="5" s="1"/>
</calcChain>
</file>

<file path=xl/sharedStrings.xml><?xml version="1.0" encoding="utf-8"?>
<sst xmlns="http://schemas.openxmlformats.org/spreadsheetml/2006/main" count="203" uniqueCount="100">
  <si>
    <t>BALANCE GENERAL COMPARATIVO</t>
  </si>
  <si>
    <t>ACTIVO</t>
  </si>
  <si>
    <t>Activo Corto Plazo</t>
  </si>
  <si>
    <t>Caja</t>
  </si>
  <si>
    <t>Bancos</t>
  </si>
  <si>
    <t>Clientes</t>
  </si>
  <si>
    <t>Almacen</t>
  </si>
  <si>
    <t>Deudores Diversos</t>
  </si>
  <si>
    <t>Total activo Corto Plazo</t>
  </si>
  <si>
    <t>Activo Largo plazo</t>
  </si>
  <si>
    <t>Equipo de Oficina</t>
  </si>
  <si>
    <t>Dep. Acum. Equipo Of.</t>
  </si>
  <si>
    <t>Equipo de Cómputo</t>
  </si>
  <si>
    <t>Dep. Acum. Eq. Comp.</t>
  </si>
  <si>
    <t>Equpo de Transporte</t>
  </si>
  <si>
    <t>Dep. Acum. Eq. Trans.</t>
  </si>
  <si>
    <t>Edificios</t>
  </si>
  <si>
    <t>Dep. Acum. Edificios</t>
  </si>
  <si>
    <t>Terrenos</t>
  </si>
  <si>
    <t>Total Activo Largo Plazo</t>
  </si>
  <si>
    <t>Suma Activo</t>
  </si>
  <si>
    <t>PASIVO</t>
  </si>
  <si>
    <t>Proveedores</t>
  </si>
  <si>
    <t>Acreedores Diversos</t>
  </si>
  <si>
    <t>IVA por pagar</t>
  </si>
  <si>
    <t>Impuestos por pagar</t>
  </si>
  <si>
    <t>Total Pasivo</t>
  </si>
  <si>
    <t>CAPITAL</t>
  </si>
  <si>
    <t>Capital Contribuido</t>
  </si>
  <si>
    <t>Capital Social</t>
  </si>
  <si>
    <t>Capital Ganado</t>
  </si>
  <si>
    <t>Resultado ejerciocios anteriores</t>
  </si>
  <si>
    <t>Resultado del ejercicio</t>
  </si>
  <si>
    <t>TOTAL CAPITAL</t>
  </si>
  <si>
    <t>Pasivo + Capital</t>
  </si>
  <si>
    <t>SALIDA DE DINERO</t>
  </si>
  <si>
    <t>ENTRADA DE DINERO</t>
  </si>
  <si>
    <t>operación</t>
  </si>
  <si>
    <t>financiamiento</t>
  </si>
  <si>
    <t>inversion</t>
  </si>
  <si>
    <t>ESTADO DE RESULTADOS AL 31 DE DICIEMBRE 2021</t>
  </si>
  <si>
    <t>Importe</t>
  </si>
  <si>
    <t>Ventas</t>
  </si>
  <si>
    <t>Ventas netas</t>
  </si>
  <si>
    <t>Mano de obra</t>
  </si>
  <si>
    <t>Materia prima</t>
  </si>
  <si>
    <t>Costo de ventas</t>
  </si>
  <si>
    <t>Utilidad bruta</t>
  </si>
  <si>
    <t>Gastos de venta</t>
  </si>
  <si>
    <t>Gastos Administrativos</t>
  </si>
  <si>
    <t>Total de gastos</t>
  </si>
  <si>
    <t>Utilidad de Operación</t>
  </si>
  <si>
    <t>(Mas)</t>
  </si>
  <si>
    <t>Productos Financieros</t>
  </si>
  <si>
    <t>(Menos)</t>
  </si>
  <si>
    <t>Gastos Financieros</t>
  </si>
  <si>
    <t>Utilidad Antes de Impuestos</t>
  </si>
  <si>
    <t>Impuestos a la utilidad</t>
  </si>
  <si>
    <t>Utilidad neta o resultado del ejercicio</t>
  </si>
  <si>
    <t>Papel de Trabajo de Flujos de Efectivo MÉTODO INDIRECTO</t>
  </si>
  <si>
    <t>Tipo de Salida</t>
  </si>
  <si>
    <t>CONCEPTO</t>
  </si>
  <si>
    <t>tipo de actividad</t>
  </si>
  <si>
    <t>Utilidad Neta</t>
  </si>
  <si>
    <t>Operación</t>
  </si>
  <si>
    <t>Disminución</t>
  </si>
  <si>
    <t>Almacén</t>
  </si>
  <si>
    <t>Financiamiento</t>
  </si>
  <si>
    <t>IVA Acreditable</t>
  </si>
  <si>
    <t>Aumento</t>
  </si>
  <si>
    <t>Inversión</t>
  </si>
  <si>
    <t>Equipo de Computo</t>
  </si>
  <si>
    <t>Equipo de transporte</t>
  </si>
  <si>
    <t>Depreciaciones</t>
  </si>
  <si>
    <t>Acreedores</t>
  </si>
  <si>
    <t>IVA Trasladado</t>
  </si>
  <si>
    <t>ESTADO DE FLUJOS DE EFECTIVOS AL 31/12/2020</t>
  </si>
  <si>
    <t>MÉTODO INDIRECTO</t>
  </si>
  <si>
    <t>ACTIVIDADES DE OPERACIÓN</t>
  </si>
  <si>
    <t>UTILIDAD NETA</t>
  </si>
  <si>
    <t>Flujos de efectivo por actividades de operación</t>
  </si>
  <si>
    <t>F7=SUMA(</t>
  </si>
  <si>
    <t>ACTIVIDADES DE INVERSIÓN</t>
  </si>
  <si>
    <t>Equipo de Transportes</t>
  </si>
  <si>
    <t>Flujo neto de efectivo por Inversión</t>
  </si>
  <si>
    <t>ACTIVIDADES DE FINANCIAMIENTO</t>
  </si>
  <si>
    <t>Flujo neto por Financiamiento</t>
  </si>
  <si>
    <t>Variaciones del Flujo</t>
  </si>
  <si>
    <t>Efectivo (Caja y Bancos) del periodo anterior</t>
  </si>
  <si>
    <t>Flujo de Efectivo al Final del Periodo</t>
  </si>
  <si>
    <t>Saldo de efectivo (Caja y Banco) Del periodo Actual</t>
  </si>
  <si>
    <t xml:space="preserve">KALISCH FIERRO Y ACERO </t>
  </si>
  <si>
    <r>
      <t xml:space="preserve">Como puedes observar, en el </t>
    </r>
    <r>
      <rPr>
        <b/>
        <sz val="11"/>
        <color theme="1"/>
        <rFont val="Comic Sans MS"/>
        <family val="4"/>
      </rPr>
      <t>lado derecho</t>
    </r>
    <r>
      <rPr>
        <sz val="11"/>
        <color theme="1"/>
        <rFont val="Comic Sans MS"/>
        <family val="4"/>
      </rPr>
      <t xml:space="preserve"> se encuentran las cantidades correspondientes</t>
    </r>
  </si>
  <si>
    <r>
      <t xml:space="preserve">a </t>
    </r>
    <r>
      <rPr>
        <b/>
        <sz val="11"/>
        <color theme="1"/>
        <rFont val="Comic Sans MS"/>
        <family val="4"/>
      </rPr>
      <t>dos Balances Generales comparativos</t>
    </r>
    <r>
      <rPr>
        <sz val="11"/>
        <color theme="1"/>
        <rFont val="Comic Sans MS"/>
        <family val="4"/>
      </rPr>
      <t xml:space="preserve"> (por ejemplo, 2020 y 2021).</t>
    </r>
  </si>
  <si>
    <r>
      <t xml:space="preserve">En el </t>
    </r>
    <r>
      <rPr>
        <b/>
        <sz val="11"/>
        <color theme="1"/>
        <rFont val="Comic Sans MS"/>
        <family val="4"/>
      </rPr>
      <t>lado izquierdo</t>
    </r>
    <r>
      <rPr>
        <sz val="11"/>
        <color theme="1"/>
        <rFont val="Comic Sans MS"/>
        <family val="4"/>
      </rPr>
      <t xml:space="preserve">, se ubican las columnas de </t>
    </r>
    <r>
      <rPr>
        <b/>
        <sz val="11"/>
        <color theme="1"/>
        <rFont val="Comic Sans MS"/>
        <family val="4"/>
      </rPr>
      <t>Entradas</t>
    </r>
    <r>
      <rPr>
        <sz val="11"/>
        <color theme="1"/>
        <rFont val="Comic Sans MS"/>
        <family val="4"/>
      </rPr>
      <t xml:space="preserve"> y </t>
    </r>
    <r>
      <rPr>
        <b/>
        <sz val="11"/>
        <color theme="1"/>
        <rFont val="Comic Sans MS"/>
        <family val="4"/>
      </rPr>
      <t>Salidas de dinero</t>
    </r>
    <r>
      <rPr>
        <sz val="11"/>
        <color theme="1"/>
        <rFont val="Comic Sans MS"/>
        <family val="4"/>
      </rPr>
      <t>.</t>
    </r>
  </si>
  <si>
    <t>Es importante destacar que:</t>
  </si>
  <si>
    <r>
      <t>No se realiza ninguna operación con la cuenta de "Caja y Bancos"</t>
    </r>
    <r>
      <rPr>
        <sz val="11"/>
        <color theme="1"/>
        <rFont val="Comic Sans MS"/>
        <family val="4"/>
      </rPr>
      <t>, ya que el</t>
    </r>
  </si>
  <si>
    <r>
      <t xml:space="preserve">propósito del Estado de Flujos de Efectivo es </t>
    </r>
    <r>
      <rPr>
        <b/>
        <sz val="11"/>
        <color theme="1"/>
        <rFont val="Comic Sans MS"/>
        <family val="4"/>
      </rPr>
      <t>explicar por qué esta cuenta aumentó o</t>
    </r>
  </si>
  <si>
    <r>
      <t>disminuyó</t>
    </r>
    <r>
      <rPr>
        <sz val="11"/>
        <color theme="1"/>
        <rFont val="Comic Sans MS"/>
        <family val="4"/>
      </rPr>
      <t xml:space="preserve"> en el último año del periodo analizado (en este caso, </t>
    </r>
    <r>
      <rPr>
        <b/>
        <sz val="11"/>
        <color theme="1"/>
        <rFont val="Comic Sans MS"/>
        <family val="4"/>
      </rPr>
      <t>2021</t>
    </r>
    <r>
      <rPr>
        <sz val="11"/>
        <color theme="1"/>
        <rFont val="Comic Sans MS"/>
        <family val="4"/>
      </rPr>
      <t>).</t>
    </r>
  </si>
  <si>
    <t>Aqui partimos directo desde la utilidad, por lo que puedes ver que el papel de trabajo es mas sencilla. entonces aqui tenemos la utilidad y omite cobro a clientes, pago a proveedores, pago por gastos,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</si>
</sst>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_-;\-* #,##0_-;_-* &quot;-&quot;??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</font>
    <font>
      <sz val="22"/>
      <color rgb="FF07888B"/>
      <name val="Din condensed"/>
    </font>
    <font>
      <sz val="11"/>
      <color theme="1"/>
      <name val="Helvetica Neue"/>
    </font>
    <font>
      <sz val="18"/>
      <color rgb="FF07888B"/>
      <name val="Din condensed"/>
    </font>
    <font>
      <b/>
      <sz val="11"/>
      <color rgb="FFFF0000"/>
      <name val="Calibri"/>
      <family val="2"/>
    </font>
    <font>
      <sz val="11"/>
      <color rgb="FFFF0000"/>
      <name val="Helvetica Neue"/>
    </font>
    <font>
      <sz val="11"/>
      <color rgb="FFFF0000"/>
      <name val="Calibri"/>
      <family val="2"/>
    </font>
    <font>
      <b/>
      <sz val="14"/>
      <color theme="1"/>
      <name val="Helvetica Neue"/>
    </font>
    <font>
      <b/>
      <sz val="11"/>
      <color rgb="FFFF0000"/>
      <name val="Helvetica Neue"/>
    </font>
    <font>
      <sz val="11"/>
      <color rgb="FF157E89"/>
      <name val="Helvetica Neue"/>
    </font>
    <font>
      <sz val="11"/>
      <color theme="0"/>
      <name val="Helvetica Neue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rgb="FFFF0000"/>
      <name val="Calibri"/>
      <family val="2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157E89"/>
        <bgColor rgb="FF157E8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4" fillId="0" borderId="0" xfId="0" applyFont="1"/>
    <xf numFmtId="164" fontId="5" fillId="0" borderId="0" xfId="0" applyNumberFormat="1" applyFont="1"/>
    <xf numFmtId="0" fontId="1" fillId="0" borderId="2" xfId="0" applyFont="1" applyBorder="1"/>
    <xf numFmtId="0" fontId="3" fillId="0" borderId="0" xfId="0" applyFont="1"/>
    <xf numFmtId="165" fontId="3" fillId="0" borderId="0" xfId="0" applyNumberFormat="1" applyFont="1"/>
    <xf numFmtId="165" fontId="1" fillId="0" borderId="0" xfId="0" applyNumberFormat="1" applyFont="1"/>
    <xf numFmtId="165" fontId="3" fillId="0" borderId="2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165" fontId="1" fillId="0" borderId="1" xfId="0" applyNumberFormat="1" applyFont="1" applyBorder="1"/>
    <xf numFmtId="0" fontId="3" fillId="0" borderId="2" xfId="0" applyFont="1" applyBorder="1"/>
    <xf numFmtId="165" fontId="6" fillId="0" borderId="0" xfId="0" applyNumberFormat="1" applyFont="1"/>
    <xf numFmtId="165" fontId="7" fillId="0" borderId="0" xfId="0" applyNumberFormat="1" applyFont="1"/>
    <xf numFmtId="0" fontId="3" fillId="0" borderId="3" xfId="0" applyFont="1" applyBorder="1"/>
    <xf numFmtId="165" fontId="3" fillId="0" borderId="3" xfId="0" applyNumberFormat="1" applyFont="1" applyBorder="1"/>
    <xf numFmtId="165" fontId="1" fillId="0" borderId="3" xfId="0" applyNumberFormat="1" applyFont="1" applyBorder="1"/>
    <xf numFmtId="0" fontId="8" fillId="0" borderId="0" xfId="0" applyFont="1"/>
    <xf numFmtId="165" fontId="9" fillId="0" borderId="0" xfId="0" applyNumberFormat="1" applyFont="1"/>
    <xf numFmtId="0" fontId="4" fillId="0" borderId="4" xfId="0" applyFont="1" applyBorder="1"/>
    <xf numFmtId="0" fontId="1" fillId="0" borderId="4" xfId="0" applyFont="1" applyBorder="1"/>
    <xf numFmtId="165" fontId="3" fillId="0" borderId="4" xfId="0" applyNumberFormat="1" applyFont="1" applyBorder="1"/>
    <xf numFmtId="165" fontId="1" fillId="0" borderId="2" xfId="0" applyNumberFormat="1" applyFont="1" applyBorder="1"/>
    <xf numFmtId="0" fontId="3" fillId="0" borderId="0" xfId="0" applyFont="1" applyAlignment="1">
      <alignment horizontal="right"/>
    </xf>
    <xf numFmtId="0" fontId="11" fillId="2" borderId="5" xfId="0" applyFont="1" applyFill="1" applyBorder="1"/>
    <xf numFmtId="165" fontId="11" fillId="2" borderId="5" xfId="0" applyNumberFormat="1" applyFont="1" applyFill="1" applyBorder="1"/>
    <xf numFmtId="0" fontId="3" fillId="3" borderId="5" xfId="0" applyFont="1" applyFill="1" applyBorder="1"/>
    <xf numFmtId="165" fontId="3" fillId="3" borderId="5" xfId="0" applyNumberFormat="1" applyFont="1" applyFill="1" applyBorder="1"/>
    <xf numFmtId="0" fontId="11" fillId="2" borderId="6" xfId="0" applyFont="1" applyFill="1" applyBorder="1"/>
    <xf numFmtId="165" fontId="11" fillId="2" borderId="6" xfId="0" applyNumberFormat="1" applyFont="1" applyFill="1" applyBorder="1"/>
    <xf numFmtId="0" fontId="3" fillId="0" borderId="4" xfId="0" applyFont="1" applyBorder="1"/>
    <xf numFmtId="0" fontId="11" fillId="2" borderId="7" xfId="0" applyFont="1" applyFill="1" applyBorder="1"/>
    <xf numFmtId="165" fontId="3" fillId="0" borderId="8" xfId="0" applyNumberFormat="1" applyFont="1" applyBorder="1"/>
    <xf numFmtId="0" fontId="10" fillId="0" borderId="0" xfId="0" applyFont="1"/>
    <xf numFmtId="0" fontId="5" fillId="0" borderId="0" xfId="0" applyFont="1"/>
    <xf numFmtId="0" fontId="12" fillId="4" borderId="5" xfId="0" applyFont="1" applyFill="1" applyBorder="1"/>
    <xf numFmtId="165" fontId="1" fillId="4" borderId="5" xfId="0" applyNumberFormat="1" applyFont="1" applyFill="1" applyBorder="1" applyAlignment="1"/>
    <xf numFmtId="165" fontId="1" fillId="4" borderId="5" xfId="0" applyNumberFormat="1" applyFont="1" applyFill="1" applyBorder="1"/>
    <xf numFmtId="0" fontId="13" fillId="0" borderId="0" xfId="0" applyFont="1"/>
    <xf numFmtId="165" fontId="13" fillId="0" borderId="0" xfId="0" applyNumberFormat="1" applyFont="1"/>
    <xf numFmtId="0" fontId="1" fillId="4" borderId="5" xfId="0" applyFont="1" applyFill="1" applyBorder="1"/>
    <xf numFmtId="165" fontId="5" fillId="0" borderId="0" xfId="0" applyNumberFormat="1" applyFont="1"/>
    <xf numFmtId="165" fontId="14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/>
    <xf numFmtId="0" fontId="16" fillId="0" borderId="0" xfId="0" applyFont="1" applyAlignment="1">
      <alignment horizontal="left" vertical="center" indent="1"/>
    </xf>
    <xf numFmtId="0" fontId="16" fillId="0" borderId="0" xfId="0" applyFont="1"/>
    <xf numFmtId="0" fontId="16" fillId="0" borderId="0" xfId="0" applyFont="1" applyAlignment="1">
      <alignment wrapText="1"/>
    </xf>
  </cellXfs>
  <cellStyles count="1">
    <cellStyle name="Normal" xfId="0" builtinId="0"/>
  </cellStyles>
  <dxfs count="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503888</xdr:colOff>
      <xdr:row>9</xdr:row>
      <xdr:rowOff>133894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D0E21CD-17A1-4D7D-B0AD-92F4D269FC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8944288" cy="1848394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625808</xdr:colOff>
      <xdr:row>9</xdr:row>
      <xdr:rowOff>133894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236CB4E-156A-4F55-808E-6727569F3B0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8944288" cy="184839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625808</xdr:colOff>
      <xdr:row>9</xdr:row>
      <xdr:rowOff>133894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6BD5544-BFEA-48D6-B31F-3108AF1578F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8944288" cy="1848394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762947</xdr:colOff>
      <xdr:row>7</xdr:row>
      <xdr:rowOff>165652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F06E97D-FF4D-4B10-A711-96D058A1F02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2423913" cy="1540565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165653</xdr:colOff>
      <xdr:row>6</xdr:row>
      <xdr:rowOff>165652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C8DF03A5-92DF-4AD7-BB23-6B575BEADB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2771783" cy="1358348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ent\Downloads\PRACTICA%20FLUJO%20DE%20EFECTIVO%20practica%20sistemas%20co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a de Balance General"/>
      <sheetName val="Balance General"/>
      <sheetName val="Estado de Resultados"/>
      <sheetName val="PAPEL DE TRABAJO Método Directo"/>
      <sheetName val="FLUJO DE EFECTIVO METODO DIREC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5:Z1014"/>
  <sheetViews>
    <sheetView showGridLines="0" topLeftCell="A2" workbookViewId="0">
      <selection activeCell="H21" sqref="H21"/>
    </sheetView>
  </sheetViews>
  <sheetFormatPr baseColWidth="10" defaultColWidth="14.44140625" defaultRowHeight="15" customHeight="1"/>
  <cols>
    <col min="1" max="1" width="10.6640625" customWidth="1"/>
    <col min="2" max="2" width="31.33203125" customWidth="1"/>
    <col min="3" max="3" width="21.88671875" customWidth="1"/>
    <col min="4" max="4" width="11.6640625" customWidth="1"/>
    <col min="5" max="5" width="12.109375" customWidth="1"/>
    <col min="6" max="6" width="17.88671875" customWidth="1"/>
    <col min="7" max="7" width="21.44140625" customWidth="1"/>
    <col min="8" max="8" width="11.88671875" customWidth="1"/>
  </cols>
  <sheetData>
    <row r="15" spans="1:26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.5" customHeight="1">
      <c r="A16" s="1"/>
      <c r="B16" s="47" t="s">
        <v>91</v>
      </c>
      <c r="C16" s="48"/>
      <c r="D16" s="48"/>
      <c r="E16" s="48"/>
      <c r="F16" s="48"/>
      <c r="G16" s="48"/>
      <c r="H16" s="4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48"/>
      <c r="C17" s="48"/>
      <c r="D17" s="48"/>
      <c r="E17" s="48"/>
      <c r="F17" s="48"/>
      <c r="G17" s="48"/>
      <c r="H17" s="4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49" t="s">
        <v>0</v>
      </c>
      <c r="C18" s="48"/>
      <c r="D18" s="48"/>
      <c r="E18" s="48"/>
      <c r="F18" s="48"/>
      <c r="G18" s="48"/>
      <c r="H18" s="4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8">
      <c r="A19" s="1"/>
      <c r="B19" s="3" t="s">
        <v>1</v>
      </c>
      <c r="C19" s="3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8">
      <c r="A20" s="1"/>
      <c r="B20" s="5" t="s">
        <v>2</v>
      </c>
      <c r="C20" s="5"/>
      <c r="D20" s="6">
        <v>44196</v>
      </c>
      <c r="E20" s="6">
        <v>44561</v>
      </c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"/>
      <c r="B21" s="8" t="s">
        <v>3</v>
      </c>
      <c r="C21" s="8"/>
      <c r="D21" s="9">
        <v>20000</v>
      </c>
      <c r="E21" s="10">
        <v>45000</v>
      </c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1"/>
      <c r="B22" s="8" t="s">
        <v>4</v>
      </c>
      <c r="C22" s="8"/>
      <c r="D22" s="9">
        <v>61000</v>
      </c>
      <c r="E22" s="10">
        <v>152000</v>
      </c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1"/>
      <c r="B23" s="8" t="s">
        <v>5</v>
      </c>
      <c r="C23" s="8"/>
      <c r="D23" s="9">
        <v>72000</v>
      </c>
      <c r="E23" s="10">
        <v>105000</v>
      </c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>
      <c r="A24" s="1"/>
      <c r="B24" s="8" t="s">
        <v>6</v>
      </c>
      <c r="C24" s="8"/>
      <c r="D24" s="9">
        <v>140000</v>
      </c>
      <c r="E24" s="10">
        <v>210000</v>
      </c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>
      <c r="A25" s="1"/>
      <c r="B25" s="8" t="s">
        <v>7</v>
      </c>
      <c r="C25" s="8"/>
      <c r="D25" s="9">
        <v>47000</v>
      </c>
      <c r="E25" s="10">
        <v>52000</v>
      </c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>
      <c r="A26" s="1"/>
      <c r="B26" s="12"/>
      <c r="C26" s="12"/>
      <c r="D26" s="13"/>
      <c r="E26" s="14"/>
      <c r="F26" s="15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>
      <c r="A27" s="1"/>
      <c r="B27" s="8" t="s">
        <v>8</v>
      </c>
      <c r="C27" s="8"/>
      <c r="D27" s="9">
        <f t="shared" ref="D27:E27" si="0">SUM(D21:D26)</f>
        <v>340000</v>
      </c>
      <c r="E27" s="9">
        <f t="shared" si="0"/>
        <v>564000</v>
      </c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.5" customHeight="1">
      <c r="A28" s="1"/>
      <c r="B28" s="8"/>
      <c r="C28" s="8"/>
      <c r="D28" s="9"/>
      <c r="E28" s="10"/>
      <c r="F28" s="1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5" t="s">
        <v>9</v>
      </c>
      <c r="C29" s="5"/>
      <c r="D29" s="9"/>
      <c r="E29" s="10"/>
      <c r="F29" s="1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1"/>
      <c r="B30" s="8" t="s">
        <v>10</v>
      </c>
      <c r="C30" s="8"/>
      <c r="D30" s="9">
        <v>52000</v>
      </c>
      <c r="E30" s="10">
        <v>50000</v>
      </c>
      <c r="F30" s="15"/>
      <c r="G30" s="1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>
      <c r="A31" s="1"/>
      <c r="B31" s="8" t="s">
        <v>11</v>
      </c>
      <c r="C31" s="8"/>
      <c r="D31" s="16">
        <v>-18000</v>
      </c>
      <c r="E31" s="17">
        <v>-20000</v>
      </c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>
      <c r="A32" s="1"/>
      <c r="B32" s="8" t="s">
        <v>12</v>
      </c>
      <c r="C32" s="8"/>
      <c r="D32" s="9">
        <v>104000</v>
      </c>
      <c r="E32" s="10">
        <v>183000</v>
      </c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>
      <c r="A33" s="1"/>
      <c r="B33" s="8" t="s">
        <v>13</v>
      </c>
      <c r="C33" s="8"/>
      <c r="D33" s="16">
        <v>-12000</v>
      </c>
      <c r="E33" s="17">
        <v>-32000</v>
      </c>
      <c r="F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>
      <c r="A34" s="1"/>
      <c r="B34" s="8" t="s">
        <v>14</v>
      </c>
      <c r="C34" s="8"/>
      <c r="D34" s="9">
        <v>200000</v>
      </c>
      <c r="E34" s="10">
        <v>270000</v>
      </c>
      <c r="F34" s="11"/>
      <c r="G34" s="1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8" t="s">
        <v>15</v>
      </c>
      <c r="C35" s="8"/>
      <c r="D35" s="16">
        <v>-126000</v>
      </c>
      <c r="E35" s="17">
        <v>-149000</v>
      </c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8" t="s">
        <v>16</v>
      </c>
      <c r="C36" s="8"/>
      <c r="D36" s="9">
        <v>280000</v>
      </c>
      <c r="E36" s="10">
        <v>340000</v>
      </c>
      <c r="F36" s="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8" t="s">
        <v>17</v>
      </c>
      <c r="C37" s="8"/>
      <c r="D37" s="16">
        <v>-27000</v>
      </c>
      <c r="E37" s="17">
        <v>-50000</v>
      </c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2" t="s">
        <v>18</v>
      </c>
      <c r="C38" s="12"/>
      <c r="D38" s="13">
        <v>231000</v>
      </c>
      <c r="E38" s="14">
        <v>155000</v>
      </c>
      <c r="F38" s="15"/>
      <c r="G38" s="1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>
      <c r="A39" s="1"/>
      <c r="B39" s="8" t="s">
        <v>19</v>
      </c>
      <c r="C39" s="8"/>
      <c r="D39" s="9">
        <f t="shared" ref="D39:E39" si="1">SUM(D30:D38)</f>
        <v>684000</v>
      </c>
      <c r="E39" s="9">
        <f t="shared" si="1"/>
        <v>747000</v>
      </c>
      <c r="F39" s="1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>
      <c r="A40" s="1"/>
      <c r="B40" s="18"/>
      <c r="C40" s="18"/>
      <c r="D40" s="19"/>
      <c r="E40" s="20"/>
      <c r="F40" s="1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399999999999999">
      <c r="A41" s="1"/>
      <c r="B41" s="21" t="s">
        <v>20</v>
      </c>
      <c r="C41" s="21"/>
      <c r="D41" s="22">
        <f t="shared" ref="D41:E41" si="2">+D27+D39</f>
        <v>1024000</v>
      </c>
      <c r="E41" s="22">
        <f t="shared" si="2"/>
        <v>1311000</v>
      </c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>
      <c r="A42" s="1"/>
      <c r="B42" s="1"/>
      <c r="C42" s="1"/>
      <c r="D42" s="1"/>
      <c r="E42" s="14"/>
      <c r="F42" s="1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8">
      <c r="A43" s="1"/>
      <c r="B43" s="23" t="s">
        <v>21</v>
      </c>
      <c r="C43" s="23"/>
      <c r="D43" s="24"/>
      <c r="E43" s="25"/>
      <c r="F43" s="1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>
      <c r="A44" s="1"/>
      <c r="B44" s="8"/>
      <c r="C44" s="8"/>
      <c r="D44" s="9"/>
      <c r="E44" s="9"/>
      <c r="F44" s="1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>
      <c r="A45" s="1"/>
      <c r="B45" s="8" t="s">
        <v>22</v>
      </c>
      <c r="C45" s="8"/>
      <c r="D45" s="9">
        <v>126000</v>
      </c>
      <c r="E45" s="10">
        <v>228000</v>
      </c>
      <c r="F45" s="1"/>
      <c r="G45" s="2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>
      <c r="A46" s="1"/>
      <c r="B46" s="8" t="s">
        <v>23</v>
      </c>
      <c r="C46" s="8"/>
      <c r="D46" s="9">
        <v>100000</v>
      </c>
      <c r="E46" s="10">
        <v>147000</v>
      </c>
      <c r="F46" s="1"/>
      <c r="G46" s="2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>
      <c r="A47" s="1"/>
      <c r="B47" s="8" t="s">
        <v>24</v>
      </c>
      <c r="C47" s="8"/>
      <c r="D47" s="9">
        <f>46000-28000</f>
        <v>18000</v>
      </c>
      <c r="E47" s="10">
        <f>8000-6000</f>
        <v>2000</v>
      </c>
      <c r="F47" s="1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2" t="s">
        <v>25</v>
      </c>
      <c r="C48" s="12"/>
      <c r="D48" s="13">
        <v>133000</v>
      </c>
      <c r="E48" s="14">
        <v>84000</v>
      </c>
      <c r="F48" s="1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8" t="s">
        <v>26</v>
      </c>
      <c r="C49" s="8"/>
      <c r="D49" s="9">
        <f t="shared" ref="D49:E49" si="3">SUM(D45:D48)</f>
        <v>377000</v>
      </c>
      <c r="E49" s="9">
        <f t="shared" si="3"/>
        <v>461000</v>
      </c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.75" customHeight="1">
      <c r="A50" s="1"/>
      <c r="B50" s="8"/>
      <c r="C50" s="8"/>
      <c r="D50" s="9"/>
      <c r="E50" s="10"/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5" t="s">
        <v>27</v>
      </c>
      <c r="C51" s="5"/>
      <c r="D51" s="9"/>
      <c r="E51" s="10"/>
      <c r="F51" s="1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5" t="s">
        <v>28</v>
      </c>
      <c r="C52" s="5"/>
      <c r="D52" s="9"/>
      <c r="E52" s="10"/>
      <c r="F52" s="1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8" t="s">
        <v>29</v>
      </c>
      <c r="C53" s="8"/>
      <c r="D53" s="9">
        <v>500000</v>
      </c>
      <c r="E53" s="10">
        <v>491000</v>
      </c>
      <c r="F53" s="15"/>
      <c r="G53" s="9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8"/>
      <c r="C54" s="8"/>
      <c r="D54" s="9"/>
      <c r="E54" s="10"/>
      <c r="F54" s="15"/>
      <c r="G54" s="8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5" t="s">
        <v>30</v>
      </c>
      <c r="C55" s="5"/>
      <c r="D55" s="9"/>
      <c r="E55" s="10"/>
      <c r="F55" s="15"/>
      <c r="G55" s="8"/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8" t="s">
        <v>31</v>
      </c>
      <c r="C56" s="8"/>
      <c r="D56" s="9"/>
      <c r="E56" s="10">
        <v>147000</v>
      </c>
      <c r="F56" s="15"/>
      <c r="G56" s="8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2" t="s">
        <v>32</v>
      </c>
      <c r="C57" s="12"/>
      <c r="D57" s="13">
        <v>147000</v>
      </c>
      <c r="E57" s="14">
        <f>'[1]Estado de Resultados'!E27</f>
        <v>0</v>
      </c>
      <c r="F57" s="2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8" t="s">
        <v>33</v>
      </c>
      <c r="C58" s="8"/>
      <c r="D58" s="9">
        <f t="shared" ref="D58:E58" si="4">SUM(D53:D57)</f>
        <v>647000</v>
      </c>
      <c r="E58" s="9">
        <f t="shared" si="4"/>
        <v>638000</v>
      </c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8"/>
      <c r="C59" s="18"/>
      <c r="D59" s="19"/>
      <c r="E59" s="20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1" t="s">
        <v>34</v>
      </c>
      <c r="C60" s="21"/>
      <c r="D60" s="22">
        <f t="shared" ref="D60:E60" si="5">+D58+D49</f>
        <v>1024000</v>
      </c>
      <c r="E60" s="22">
        <f t="shared" si="5"/>
        <v>1099000</v>
      </c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2">
    <mergeCell ref="B16:H17"/>
    <mergeCell ref="B18:H18"/>
  </mergeCells>
  <conditionalFormatting sqref="D41">
    <cfRule type="cellIs" dxfId="8" priority="1" operator="equal">
      <formula>$D$60</formula>
    </cfRule>
  </conditionalFormatting>
  <conditionalFormatting sqref="D60">
    <cfRule type="cellIs" dxfId="7" priority="2" operator="equal">
      <formula>$D$41</formula>
    </cfRule>
  </conditionalFormatting>
  <conditionalFormatting sqref="E41">
    <cfRule type="cellIs" dxfId="6" priority="3" operator="equal">
      <formula>$E$60</formula>
    </cfRule>
  </conditionalFormatting>
  <conditionalFormatting sqref="E60">
    <cfRule type="cellIs" dxfId="5" priority="4" operator="equal">
      <formula>$E$41</formula>
    </cfRule>
  </conditionalFormatting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2:Z1011"/>
  <sheetViews>
    <sheetView showGridLines="0" tabSelected="1" workbookViewId="0">
      <selection activeCell="B13" sqref="B13:H14"/>
    </sheetView>
  </sheetViews>
  <sheetFormatPr baseColWidth="10" defaultColWidth="14.44140625" defaultRowHeight="15" customHeight="1"/>
  <cols>
    <col min="1" max="1" width="10.6640625" customWidth="1"/>
    <col min="2" max="2" width="31.33203125" customWidth="1"/>
    <col min="3" max="3" width="21.88671875" customWidth="1"/>
    <col min="4" max="4" width="11.6640625" customWidth="1"/>
    <col min="5" max="5" width="11.88671875" customWidth="1"/>
    <col min="6" max="6" width="17.88671875" customWidth="1"/>
    <col min="7" max="7" width="21.44140625" customWidth="1"/>
    <col min="8" max="8" width="11.88671875" customWidth="1"/>
    <col min="9" max="9" width="85.109375" bestFit="1" customWidth="1"/>
  </cols>
  <sheetData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.5" customHeight="1">
      <c r="A13" s="1"/>
      <c r="B13" s="47" t="s">
        <v>91</v>
      </c>
      <c r="C13" s="48"/>
      <c r="D13" s="48"/>
      <c r="E13" s="48"/>
      <c r="F13" s="48"/>
      <c r="G13" s="48"/>
      <c r="H13" s="4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48"/>
      <c r="C14" s="48"/>
      <c r="D14" s="48"/>
      <c r="E14" s="48"/>
      <c r="F14" s="48"/>
      <c r="G14" s="48"/>
      <c r="H14" s="4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49" t="s">
        <v>0</v>
      </c>
      <c r="C15" s="48"/>
      <c r="D15" s="48"/>
      <c r="E15" s="48"/>
      <c r="F15" s="48"/>
      <c r="G15" s="48"/>
      <c r="H15" s="4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8">
      <c r="A16" s="1"/>
      <c r="B16" s="3" t="s">
        <v>1</v>
      </c>
      <c r="C16" s="3"/>
      <c r="D16" s="4"/>
      <c r="E16" s="4"/>
      <c r="F16" s="4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8">
      <c r="A17" s="1"/>
      <c r="B17" s="5" t="s">
        <v>2</v>
      </c>
      <c r="C17" s="5"/>
      <c r="D17" s="6">
        <v>44196</v>
      </c>
      <c r="E17" s="6">
        <v>44561</v>
      </c>
      <c r="F17" s="7" t="s">
        <v>35</v>
      </c>
      <c r="G17" s="1" t="s">
        <v>36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2">
      <c r="A18" s="1"/>
      <c r="B18" s="8" t="s">
        <v>3</v>
      </c>
      <c r="C18" s="8"/>
      <c r="D18" s="9">
        <v>20000</v>
      </c>
      <c r="E18" s="10">
        <v>45000</v>
      </c>
      <c r="F18" s="11"/>
      <c r="G18" s="1"/>
      <c r="H18" s="1"/>
      <c r="I18" s="53" t="s">
        <v>92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2">
      <c r="A19" s="1"/>
      <c r="B19" s="8" t="s">
        <v>4</v>
      </c>
      <c r="C19" s="8"/>
      <c r="D19" s="9">
        <v>61000</v>
      </c>
      <c r="E19" s="10">
        <v>152000</v>
      </c>
      <c r="F19" s="11"/>
      <c r="G19" s="1"/>
      <c r="H19" s="1"/>
      <c r="I19" s="53" t="s">
        <v>93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2">
      <c r="A20" s="1"/>
      <c r="B20" s="8" t="s">
        <v>5</v>
      </c>
      <c r="C20" s="8" t="s">
        <v>37</v>
      </c>
      <c r="D20" s="9">
        <v>72000</v>
      </c>
      <c r="E20" s="10">
        <v>105000</v>
      </c>
      <c r="F20" s="11">
        <f t="shared" ref="F18:F22" si="0">E20-D20</f>
        <v>33000</v>
      </c>
      <c r="G20" s="1"/>
      <c r="H20" s="1"/>
      <c r="I20" s="53" t="s">
        <v>94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>
      <c r="A21" s="1"/>
      <c r="B21" s="8" t="s">
        <v>6</v>
      </c>
      <c r="C21" s="8" t="s">
        <v>37</v>
      </c>
      <c r="D21" s="9">
        <v>140000</v>
      </c>
      <c r="E21" s="10">
        <v>210000</v>
      </c>
      <c r="F21" s="11">
        <f t="shared" si="0"/>
        <v>70000</v>
      </c>
      <c r="G21" s="1"/>
      <c r="H21" s="1"/>
      <c r="I21" s="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8">
      <c r="A22" s="1"/>
      <c r="B22" s="8" t="s">
        <v>7</v>
      </c>
      <c r="C22" s="8" t="s">
        <v>38</v>
      </c>
      <c r="D22" s="9">
        <v>47000</v>
      </c>
      <c r="E22" s="10">
        <v>52000</v>
      </c>
      <c r="F22" s="11">
        <f t="shared" si="0"/>
        <v>5000</v>
      </c>
      <c r="G22" s="1"/>
      <c r="H22" s="1"/>
      <c r="I22" s="54" t="s">
        <v>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2">
      <c r="A23" s="1"/>
      <c r="B23" s="12"/>
      <c r="C23" s="12"/>
      <c r="D23" s="13"/>
      <c r="E23" s="14"/>
      <c r="F23" s="15"/>
      <c r="G23" s="10">
        <f>D23-E23</f>
        <v>0</v>
      </c>
      <c r="H23" s="1"/>
      <c r="I23" s="55" t="s">
        <v>96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2">
      <c r="A24" s="1"/>
      <c r="B24" s="8" t="s">
        <v>8</v>
      </c>
      <c r="C24" s="8"/>
      <c r="D24" s="9">
        <f t="shared" ref="D24:E24" si="1">SUM(D18:D23)</f>
        <v>340000</v>
      </c>
      <c r="E24" s="9">
        <f t="shared" si="1"/>
        <v>564000</v>
      </c>
      <c r="F24" s="15"/>
      <c r="G24" s="1"/>
      <c r="H24" s="1"/>
      <c r="I24" s="53" t="s">
        <v>97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.5" customHeight="1">
      <c r="A25" s="1"/>
      <c r="B25" s="8"/>
      <c r="C25" s="8"/>
      <c r="D25" s="9"/>
      <c r="E25" s="10"/>
      <c r="F25" s="15"/>
      <c r="G25" s="1"/>
      <c r="H25" s="1"/>
      <c r="I25" s="56" t="s">
        <v>98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5" t="s">
        <v>9</v>
      </c>
      <c r="C26" s="5"/>
      <c r="D26" s="9"/>
      <c r="E26" s="10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>
      <c r="A27" s="1"/>
      <c r="B27" s="8" t="s">
        <v>10</v>
      </c>
      <c r="C27" s="8" t="s">
        <v>39</v>
      </c>
      <c r="D27" s="9">
        <v>52000</v>
      </c>
      <c r="E27" s="10">
        <v>50000</v>
      </c>
      <c r="F27" s="15"/>
      <c r="G27" s="10">
        <f>D27-E27</f>
        <v>2000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1"/>
      <c r="B28" s="8" t="s">
        <v>11</v>
      </c>
      <c r="C28" s="8" t="s">
        <v>37</v>
      </c>
      <c r="D28" s="16">
        <v>-18000</v>
      </c>
      <c r="E28" s="17">
        <v>-20000</v>
      </c>
      <c r="F28" s="11">
        <f>D28-E28</f>
        <v>2000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>
      <c r="A29" s="1"/>
      <c r="B29" s="8" t="s">
        <v>12</v>
      </c>
      <c r="C29" s="8" t="s">
        <v>39</v>
      </c>
      <c r="D29" s="9">
        <v>104000</v>
      </c>
      <c r="E29" s="10">
        <v>183000</v>
      </c>
      <c r="F29" s="11">
        <f>E29-D29</f>
        <v>79000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1"/>
      <c r="B30" s="8" t="s">
        <v>13</v>
      </c>
      <c r="C30" s="8" t="s">
        <v>37</v>
      </c>
      <c r="D30" s="16">
        <v>-12000</v>
      </c>
      <c r="E30" s="17">
        <v>-32000</v>
      </c>
      <c r="F30" s="11">
        <f>D30-E30</f>
        <v>20000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>
      <c r="A31" s="1"/>
      <c r="B31" s="8" t="s">
        <v>14</v>
      </c>
      <c r="C31" s="8" t="s">
        <v>39</v>
      </c>
      <c r="D31" s="9">
        <v>200000</v>
      </c>
      <c r="E31" s="10">
        <v>270000</v>
      </c>
      <c r="F31" s="11">
        <f>E31-D31</f>
        <v>70000</v>
      </c>
      <c r="G31" s="1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8" t="s">
        <v>15</v>
      </c>
      <c r="C32" s="8" t="s">
        <v>37</v>
      </c>
      <c r="D32" s="16">
        <v>-126000</v>
      </c>
      <c r="E32" s="17">
        <v>-149000</v>
      </c>
      <c r="F32" s="11">
        <f>D32-E32</f>
        <v>23000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8" t="s">
        <v>16</v>
      </c>
      <c r="C33" s="8" t="s">
        <v>39</v>
      </c>
      <c r="D33" s="9">
        <v>280000</v>
      </c>
      <c r="E33" s="10">
        <v>340000</v>
      </c>
      <c r="F33" s="11">
        <f>E33-D33</f>
        <v>60000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8" t="s">
        <v>17</v>
      </c>
      <c r="C34" s="8" t="s">
        <v>37</v>
      </c>
      <c r="D34" s="16">
        <v>-27000</v>
      </c>
      <c r="E34" s="17">
        <v>-50000</v>
      </c>
      <c r="F34" s="11">
        <f>D34-E34</f>
        <v>23000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2" t="s">
        <v>18</v>
      </c>
      <c r="C35" s="12" t="s">
        <v>39</v>
      </c>
      <c r="D35" s="13">
        <v>231000</v>
      </c>
      <c r="E35" s="14">
        <v>155000</v>
      </c>
      <c r="F35" s="15"/>
      <c r="G35" s="10">
        <f>D35-E35</f>
        <v>76000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8" t="s">
        <v>19</v>
      </c>
      <c r="C36" s="8"/>
      <c r="D36" s="9">
        <f t="shared" ref="D36:E36" si="2">SUM(D27:D35)</f>
        <v>684000</v>
      </c>
      <c r="E36" s="9">
        <f t="shared" si="2"/>
        <v>747000</v>
      </c>
      <c r="F36" s="1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" customHeight="1">
      <c r="A37" s="1"/>
      <c r="B37" s="18"/>
      <c r="C37" s="18"/>
      <c r="D37" s="19"/>
      <c r="E37" s="20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21" t="s">
        <v>20</v>
      </c>
      <c r="C38" s="21"/>
      <c r="D38" s="22">
        <f t="shared" ref="D38:E38" si="3">+D24+D36</f>
        <v>1024000</v>
      </c>
      <c r="E38" s="22">
        <f t="shared" si="3"/>
        <v>1311000</v>
      </c>
      <c r="F38" s="1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" customHeight="1">
      <c r="A39" s="1"/>
      <c r="B39" s="1"/>
      <c r="C39" s="1"/>
      <c r="D39" s="1"/>
      <c r="E39" s="14"/>
      <c r="F39" s="1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23" t="s">
        <v>21</v>
      </c>
      <c r="C40" s="23"/>
      <c r="D40" s="24"/>
      <c r="E40" s="25"/>
      <c r="F40" s="1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.5" customHeight="1">
      <c r="A41" s="1"/>
      <c r="B41" s="8"/>
      <c r="C41" s="8"/>
      <c r="D41" s="9"/>
      <c r="E41" s="9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8" t="s">
        <v>22</v>
      </c>
      <c r="C42" s="8" t="s">
        <v>37</v>
      </c>
      <c r="D42" s="9">
        <v>126000</v>
      </c>
      <c r="E42" s="10">
        <v>228000</v>
      </c>
      <c r="F42" s="1"/>
      <c r="G42" s="26">
        <f t="shared" ref="G42:G43" si="4">E42-D42</f>
        <v>102000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8" t="s">
        <v>23</v>
      </c>
      <c r="C43" s="8" t="s">
        <v>38</v>
      </c>
      <c r="D43" s="9">
        <v>100000</v>
      </c>
      <c r="E43" s="10">
        <v>147000</v>
      </c>
      <c r="F43" s="1"/>
      <c r="G43" s="26">
        <f t="shared" si="4"/>
        <v>47000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8" t="s">
        <v>24</v>
      </c>
      <c r="C44" s="8" t="s">
        <v>37</v>
      </c>
      <c r="D44" s="9">
        <f>46000-28000</f>
        <v>18000</v>
      </c>
      <c r="E44" s="10">
        <f>8000-6000</f>
        <v>2000</v>
      </c>
      <c r="F44" s="10">
        <f t="shared" ref="F44:F45" si="5">D44-E44</f>
        <v>16000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2" t="s">
        <v>25</v>
      </c>
      <c r="C45" s="12" t="s">
        <v>37</v>
      </c>
      <c r="D45" s="13">
        <v>133000</v>
      </c>
      <c r="E45" s="14">
        <v>84000</v>
      </c>
      <c r="F45" s="10">
        <f t="shared" si="5"/>
        <v>49000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8" t="s">
        <v>26</v>
      </c>
      <c r="C46" s="8"/>
      <c r="D46" s="9">
        <f t="shared" ref="D46:E46" si="6">SUM(D42:D45)</f>
        <v>377000</v>
      </c>
      <c r="E46" s="9">
        <f t="shared" si="6"/>
        <v>461000</v>
      </c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.75" customHeight="1">
      <c r="A47" s="1"/>
      <c r="B47" s="8"/>
      <c r="C47" s="8"/>
      <c r="D47" s="9"/>
      <c r="E47" s="10"/>
      <c r="F47" s="1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5" t="s">
        <v>27</v>
      </c>
      <c r="C48" s="5"/>
      <c r="D48" s="9"/>
      <c r="E48" s="10"/>
      <c r="F48" s="1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5" t="s">
        <v>28</v>
      </c>
      <c r="C49" s="5"/>
      <c r="D49" s="9"/>
      <c r="E49" s="10"/>
      <c r="F49" s="1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8" t="s">
        <v>29</v>
      </c>
      <c r="C50" s="8" t="s">
        <v>38</v>
      </c>
      <c r="D50" s="9">
        <v>500000</v>
      </c>
      <c r="E50" s="10">
        <v>491000</v>
      </c>
      <c r="F50" s="15"/>
      <c r="G50" s="9">
        <f>D50-E50</f>
        <v>9000</v>
      </c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8"/>
      <c r="C51" s="8"/>
      <c r="D51" s="9"/>
      <c r="E51" s="10"/>
      <c r="F51" s="15"/>
      <c r="G51" s="8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5" t="s">
        <v>30</v>
      </c>
      <c r="C52" s="5"/>
      <c r="D52" s="9"/>
      <c r="E52" s="10"/>
      <c r="F52" s="15"/>
      <c r="G52" s="8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8" t="s">
        <v>31</v>
      </c>
      <c r="C53" s="8"/>
      <c r="D53" s="9"/>
      <c r="E53" s="10">
        <v>147000</v>
      </c>
      <c r="F53" s="15"/>
      <c r="G53" s="8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2" t="s">
        <v>32</v>
      </c>
      <c r="C54" s="12"/>
      <c r="D54" s="13">
        <v>147000</v>
      </c>
      <c r="E54" s="14">
        <f>+'Estado de Resultados'!E37</f>
        <v>212000</v>
      </c>
      <c r="F54" s="2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8" t="s">
        <v>33</v>
      </c>
      <c r="C55" s="8"/>
      <c r="D55" s="9">
        <f t="shared" ref="D55:E55" si="7">SUM(D50:D54)</f>
        <v>647000</v>
      </c>
      <c r="E55" s="9">
        <f t="shared" si="7"/>
        <v>850000</v>
      </c>
      <c r="F55" s="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8"/>
      <c r="C56" s="18"/>
      <c r="D56" s="19"/>
      <c r="E56" s="20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1" t="s">
        <v>34</v>
      </c>
      <c r="C57" s="21"/>
      <c r="D57" s="22">
        <f t="shared" ref="D57:E57" si="8">+D55+D46</f>
        <v>1024000</v>
      </c>
      <c r="E57" s="22">
        <f t="shared" si="8"/>
        <v>1311000</v>
      </c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2">
    <mergeCell ref="B13:H14"/>
    <mergeCell ref="B15:H15"/>
  </mergeCells>
  <conditionalFormatting sqref="D38">
    <cfRule type="cellIs" dxfId="4" priority="1" operator="equal">
      <formula>$D$57</formula>
    </cfRule>
  </conditionalFormatting>
  <conditionalFormatting sqref="D57">
    <cfRule type="cellIs" dxfId="3" priority="2" operator="equal">
      <formula>$D$38</formula>
    </cfRule>
  </conditionalFormatting>
  <conditionalFormatting sqref="E38">
    <cfRule type="cellIs" dxfId="2" priority="3" operator="equal">
      <formula>$E$57</formula>
    </cfRule>
  </conditionalFormatting>
  <conditionalFormatting sqref="E57">
    <cfRule type="cellIs" dxfId="1" priority="4" operator="equal">
      <formula>$E$38</formula>
    </cfRule>
  </conditionalFormatting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Z1010"/>
  <sheetViews>
    <sheetView showGridLines="0" workbookViewId="0">
      <selection activeCell="D15" sqref="D15"/>
    </sheetView>
  </sheetViews>
  <sheetFormatPr baseColWidth="10" defaultColWidth="14.44140625" defaultRowHeight="15" customHeight="1"/>
  <cols>
    <col min="1" max="2" width="10.6640625" customWidth="1"/>
    <col min="3" max="3" width="22.44140625" customWidth="1"/>
    <col min="4" max="4" width="27.6640625" customWidth="1"/>
    <col min="5" max="5" width="11.6640625" customWidth="1"/>
    <col min="6" max="6" width="10.6640625" customWidth="1"/>
  </cols>
  <sheetData>
    <row r="11" spans="1:26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8"/>
      <c r="C12" s="50" t="s">
        <v>91</v>
      </c>
      <c r="D12" s="48"/>
      <c r="E12" s="4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8"/>
      <c r="C13" s="49" t="s">
        <v>40</v>
      </c>
      <c r="D13" s="48"/>
      <c r="E13" s="4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8"/>
      <c r="C14" s="8"/>
      <c r="D14" s="8"/>
      <c r="E14" s="2" t="s">
        <v>41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8"/>
      <c r="C15" s="8" t="s">
        <v>42</v>
      </c>
      <c r="D15" s="8"/>
      <c r="E15" s="9">
        <v>2300000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" customHeight="1">
      <c r="A16" s="1"/>
      <c r="B16" s="27"/>
      <c r="C16" s="12"/>
      <c r="D16" s="12"/>
      <c r="E16" s="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27" t="str">
        <f>IF(E17=0," ","Igual")</f>
        <v>Igual</v>
      </c>
      <c r="C17" s="28" t="s">
        <v>43</v>
      </c>
      <c r="D17" s="28"/>
      <c r="E17" s="29">
        <f>E15-E16</f>
        <v>2300000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8"/>
      <c r="C18" s="8"/>
      <c r="D18" s="8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27" t="str">
        <f t="shared" ref="B19:B20" si="0">IF(E19=0," ","(Más)")</f>
        <v>(Más)</v>
      </c>
      <c r="C19" s="8" t="s">
        <v>44</v>
      </c>
      <c r="D19" s="8"/>
      <c r="E19" s="9">
        <v>420000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27" t="str">
        <f t="shared" si="0"/>
        <v>(Más)</v>
      </c>
      <c r="C20" s="12" t="s">
        <v>45</v>
      </c>
      <c r="D20" s="12"/>
      <c r="E20" s="13">
        <v>700000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"/>
      <c r="B21" s="27" t="str">
        <f>IF(E21=0," ","Igual")</f>
        <v>Igual</v>
      </c>
      <c r="C21" s="30" t="s">
        <v>46</v>
      </c>
      <c r="D21" s="30"/>
      <c r="E21" s="31">
        <f>E19+E20</f>
        <v>1120000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8.25" customHeight="1">
      <c r="A22" s="1"/>
      <c r="B22" s="8"/>
      <c r="C22" s="8"/>
      <c r="D22" s="8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1"/>
      <c r="B23" s="27" t="str">
        <f>IF(E23=0," ","Igual")</f>
        <v>Igual</v>
      </c>
      <c r="C23" s="32" t="s">
        <v>47</v>
      </c>
      <c r="D23" s="32"/>
      <c r="E23" s="33">
        <f>E17-E21</f>
        <v>1180000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.75" customHeight="1">
      <c r="A24" s="1"/>
      <c r="B24" s="8"/>
      <c r="C24" s="8"/>
      <c r="D24" s="8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>
      <c r="A25" s="1"/>
      <c r="B25" s="27" t="str">
        <f t="shared" ref="B25:B26" si="1">IF(E25=0," ","(Más)")</f>
        <v>(Más)</v>
      </c>
      <c r="C25" s="8" t="s">
        <v>48</v>
      </c>
      <c r="D25" s="8"/>
      <c r="E25" s="9">
        <v>452000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>
      <c r="A26" s="1"/>
      <c r="B26" s="27" t="str">
        <f t="shared" si="1"/>
        <v>(Más)</v>
      </c>
      <c r="C26" s="12" t="s">
        <v>49</v>
      </c>
      <c r="D26" s="12"/>
      <c r="E26" s="13">
        <v>428000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>
      <c r="A27" s="1"/>
      <c r="B27" s="27" t="str">
        <f>IF(E27=0," ","Igual")</f>
        <v>Igual</v>
      </c>
      <c r="C27" s="28" t="s">
        <v>50</v>
      </c>
      <c r="D27" s="28"/>
      <c r="E27" s="29">
        <f>+E25+E26</f>
        <v>880000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1"/>
      <c r="B28" s="8"/>
      <c r="C28" s="8"/>
      <c r="D28" s="8"/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>
      <c r="A29" s="1"/>
      <c r="B29" s="27" t="str">
        <f>IF(E29=0," ","Igual")</f>
        <v>Igual</v>
      </c>
      <c r="C29" s="34" t="s">
        <v>51</v>
      </c>
      <c r="D29" s="34"/>
      <c r="E29" s="25">
        <f>E23-E27</f>
        <v>300000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1"/>
      <c r="B30" s="27"/>
      <c r="C30" s="8"/>
      <c r="D30" s="8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27" t="s">
        <v>52</v>
      </c>
      <c r="C31" s="8" t="s">
        <v>53</v>
      </c>
      <c r="D31" s="8"/>
      <c r="E31" s="9">
        <v>28000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27" t="s">
        <v>54</v>
      </c>
      <c r="C32" s="8" t="s">
        <v>55</v>
      </c>
      <c r="D32" s="8"/>
      <c r="E32" s="9">
        <v>50000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27" t="str">
        <f>IF(E33=0," ","Igual")</f>
        <v>Igual</v>
      </c>
      <c r="C33" s="34" t="s">
        <v>56</v>
      </c>
      <c r="D33" s="34"/>
      <c r="E33" s="25">
        <f>E29+E31-E32</f>
        <v>278000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27" t="s">
        <v>54</v>
      </c>
      <c r="C35" s="27" t="s">
        <v>57</v>
      </c>
      <c r="D35" s="8"/>
      <c r="E35" s="9">
        <v>66000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8"/>
      <c r="C36" s="8"/>
      <c r="D36" s="8"/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27" t="str">
        <f>IF(E37=0," ","Igual")</f>
        <v>Igual</v>
      </c>
      <c r="C37" s="35" t="s">
        <v>58</v>
      </c>
      <c r="D37" s="35"/>
      <c r="E37" s="36">
        <f>E33-E35</f>
        <v>212000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8"/>
      <c r="C38" s="8"/>
      <c r="D38" s="8"/>
      <c r="E38" s="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2">
    <mergeCell ref="C12:E12"/>
    <mergeCell ref="C13:E13"/>
  </mergeCells>
  <conditionalFormatting sqref="E37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Z1006"/>
  <sheetViews>
    <sheetView showGridLines="0" zoomScale="70" zoomScaleNormal="70" workbookViewId="0">
      <pane xSplit="2" ySplit="12" topLeftCell="C19" activePane="bottomRight" state="frozen"/>
      <selection pane="topRight" activeCell="C1" sqref="C1"/>
      <selection pane="bottomLeft" activeCell="A7" sqref="A7"/>
      <selection pane="bottomRight" activeCell="H24" sqref="H24"/>
    </sheetView>
  </sheetViews>
  <sheetFormatPr baseColWidth="10" defaultColWidth="14.44140625" defaultRowHeight="15" customHeight="1"/>
  <cols>
    <col min="1" max="1" width="10.6640625" customWidth="1"/>
    <col min="2" max="2" width="13.33203125" customWidth="1"/>
    <col min="3" max="3" width="49" customWidth="1"/>
    <col min="4" max="4" width="9.44140625" bestFit="1" customWidth="1"/>
    <col min="5" max="5" width="8.109375" customWidth="1"/>
    <col min="6" max="6" width="14.6640625" customWidth="1"/>
    <col min="7" max="8" width="10.6640625" customWidth="1"/>
  </cols>
  <sheetData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50" t="s">
        <v>91</v>
      </c>
      <c r="C9" s="48"/>
      <c r="D9" s="48"/>
      <c r="E9" s="48"/>
      <c r="F9" s="48"/>
      <c r="G9" s="37"/>
      <c r="H9" s="3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51" t="s">
        <v>59</v>
      </c>
      <c r="C10" s="48"/>
      <c r="D10" s="48"/>
      <c r="E10" s="48"/>
      <c r="F10" s="4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24" t="s">
        <v>60</v>
      </c>
      <c r="C12" s="24" t="s">
        <v>61</v>
      </c>
      <c r="D12" s="24" t="s">
        <v>41</v>
      </c>
      <c r="E12" s="24" t="s">
        <v>41</v>
      </c>
      <c r="F12" s="24" t="s">
        <v>62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 t="s">
        <v>63</v>
      </c>
      <c r="D13" s="10">
        <f>'Estado de Resultados'!E37</f>
        <v>212000</v>
      </c>
      <c r="E13" s="10"/>
      <c r="F13" s="1" t="s">
        <v>64</v>
      </c>
      <c r="G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 t="s">
        <v>65</v>
      </c>
      <c r="C14" s="1" t="s">
        <v>5</v>
      </c>
      <c r="D14" s="10"/>
      <c r="E14" s="10">
        <f>'Balance General'!F20</f>
        <v>33000</v>
      </c>
      <c r="F14" s="1" t="s">
        <v>64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 t="s">
        <v>65</v>
      </c>
      <c r="C15" s="1" t="s">
        <v>66</v>
      </c>
      <c r="D15" s="10"/>
      <c r="E15" s="10">
        <f>'Balance General'!F21</f>
        <v>70000</v>
      </c>
      <c r="F15" s="1" t="s">
        <v>64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 t="s">
        <v>65</v>
      </c>
      <c r="C16" s="1" t="s">
        <v>7</v>
      </c>
      <c r="D16" s="10"/>
      <c r="E16" s="10">
        <f>'Balance General'!F22</f>
        <v>5000</v>
      </c>
      <c r="F16" s="1" t="s">
        <v>67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hidden="1">
      <c r="A17" s="1"/>
      <c r="B17" s="1" t="s">
        <v>65</v>
      </c>
      <c r="C17" s="1" t="s">
        <v>68</v>
      </c>
      <c r="D17" s="10">
        <f>'[1]Balance General'!G12</f>
        <v>0</v>
      </c>
      <c r="E17" s="10"/>
      <c r="F17" s="1" t="s">
        <v>64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 t="s">
        <v>69</v>
      </c>
      <c r="C18" s="1" t="s">
        <v>10</v>
      </c>
      <c r="D18" s="10">
        <f>+'Balance General'!G27</f>
        <v>2000</v>
      </c>
      <c r="E18" s="10"/>
      <c r="F18" s="1" t="s">
        <v>70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 t="s">
        <v>65</v>
      </c>
      <c r="C19" s="1" t="s">
        <v>71</v>
      </c>
      <c r="D19" s="10"/>
      <c r="E19" s="10">
        <f>'Balance General'!F29</f>
        <v>79000</v>
      </c>
      <c r="F19" s="1" t="s">
        <v>70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 t="s">
        <v>65</v>
      </c>
      <c r="C20" s="1" t="s">
        <v>72</v>
      </c>
      <c r="D20" s="10"/>
      <c r="E20" s="10">
        <f>'Balance General'!F31</f>
        <v>70000</v>
      </c>
      <c r="F20" s="1" t="s">
        <v>70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"/>
      <c r="B21" s="1" t="s">
        <v>65</v>
      </c>
      <c r="C21" s="1" t="s">
        <v>16</v>
      </c>
      <c r="D21" s="1"/>
      <c r="E21" s="10">
        <f>'Balance General'!F30</f>
        <v>20000</v>
      </c>
      <c r="F21" s="1" t="s">
        <v>70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1"/>
      <c r="B22" s="1" t="s">
        <v>69</v>
      </c>
      <c r="C22" s="1" t="s">
        <v>18</v>
      </c>
      <c r="D22" s="10">
        <f>'Balance General'!G35</f>
        <v>76000</v>
      </c>
      <c r="E22" s="10"/>
      <c r="F22" s="1" t="s">
        <v>70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1"/>
      <c r="B23" s="1"/>
      <c r="C23" s="1" t="s">
        <v>73</v>
      </c>
      <c r="D23" s="10">
        <f>'Balance General'!F28+'Balance General'!F30+'Balance General'!F32+'Balance General'!F34</f>
        <v>68000</v>
      </c>
      <c r="E23" s="10"/>
      <c r="F23" s="1" t="s">
        <v>64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>
      <c r="A24" s="1"/>
      <c r="B24" s="1" t="s">
        <v>69</v>
      </c>
      <c r="C24" s="1" t="s">
        <v>22</v>
      </c>
      <c r="D24" s="10">
        <f>+'Balance General'!G42</f>
        <v>102000</v>
      </c>
      <c r="E24" s="10"/>
      <c r="F24" s="1" t="s">
        <v>64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>
      <c r="A25" s="1"/>
      <c r="B25" s="1" t="s">
        <v>69</v>
      </c>
      <c r="C25" s="1" t="s">
        <v>74</v>
      </c>
      <c r="D25" s="10">
        <f>+'Balance General'!G43</f>
        <v>47000</v>
      </c>
      <c r="E25" s="10"/>
      <c r="F25" s="1" t="s">
        <v>67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>
      <c r="A26" s="1"/>
      <c r="B26" s="1" t="s">
        <v>65</v>
      </c>
      <c r="C26" s="1" t="s">
        <v>75</v>
      </c>
      <c r="D26" s="10"/>
      <c r="E26" s="10">
        <f>+'Balance General'!F44</f>
        <v>16000</v>
      </c>
      <c r="F26" s="1" t="s">
        <v>64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 t="s">
        <v>65</v>
      </c>
      <c r="C27" s="1" t="s">
        <v>25</v>
      </c>
      <c r="D27" s="10"/>
      <c r="E27" s="10">
        <f>+'Balance General'!F45</f>
        <v>49000</v>
      </c>
      <c r="F27" s="1" t="s">
        <v>64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4" t="s">
        <v>65</v>
      </c>
      <c r="C28" s="4" t="s">
        <v>29</v>
      </c>
      <c r="D28" s="14"/>
      <c r="E28" s="14">
        <f>+'Balance General'!G50</f>
        <v>9000</v>
      </c>
      <c r="F28" s="4" t="s">
        <v>67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0"/>
      <c r="E29" s="1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81">
      <c r="A30" s="1"/>
      <c r="B30" s="1"/>
      <c r="C30" s="57" t="s">
        <v>99</v>
      </c>
      <c r="D30" s="1"/>
      <c r="E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2">
    <mergeCell ref="B9:F9"/>
    <mergeCell ref="B10:F10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Z1007"/>
  <sheetViews>
    <sheetView showGridLines="0" zoomScale="46" workbookViewId="0">
      <selection activeCell="F22" sqref="F22"/>
    </sheetView>
  </sheetViews>
  <sheetFormatPr baseColWidth="10" defaultColWidth="14.44140625" defaultRowHeight="15" customHeight="1"/>
  <cols>
    <col min="1" max="4" width="10.6640625" customWidth="1"/>
    <col min="5" max="5" width="49.33203125" customWidth="1"/>
    <col min="6" max="6" width="23.33203125" customWidth="1"/>
    <col min="7" max="7" width="10.6640625" customWidth="1"/>
  </cols>
  <sheetData>
    <row r="8" spans="1:26" ht="14.4">
      <c r="A8" s="1"/>
      <c r="B8" s="1"/>
      <c r="C8" s="1"/>
      <c r="D8" s="1"/>
      <c r="E8" s="47" t="s">
        <v>91</v>
      </c>
      <c r="F8" s="48"/>
      <c r="G8" s="4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"/>
      <c r="C9" s="1"/>
      <c r="D9" s="1"/>
      <c r="E9" s="48"/>
      <c r="F9" s="48"/>
      <c r="G9" s="4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51" t="s">
        <v>76</v>
      </c>
      <c r="F10" s="48"/>
      <c r="G10" s="4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"/>
      <c r="C11" s="1"/>
      <c r="D11" s="1"/>
      <c r="E11" s="52" t="s">
        <v>77</v>
      </c>
      <c r="F11" s="48"/>
      <c r="G11" s="4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8">
      <c r="A12" s="1"/>
      <c r="B12" s="1"/>
      <c r="C12" s="1"/>
      <c r="D12" s="1"/>
      <c r="E12" s="5" t="s">
        <v>78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38" t="s">
        <v>79</v>
      </c>
      <c r="F14" s="10">
        <f>'Hoja de Trabajo Indirecto'!D13</f>
        <v>212000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 t="s">
        <v>5</v>
      </c>
      <c r="F15" s="10">
        <f>-'Hoja de Trabajo Indirecto'!E14</f>
        <v>-33000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 t="s">
        <v>66</v>
      </c>
      <c r="F16" s="10">
        <f>-'Hoja de Trabajo Indirecto'!E15</f>
        <v>-70000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0.75" customHeight="1">
      <c r="A17" s="1"/>
      <c r="B17" s="1"/>
      <c r="C17" s="1"/>
      <c r="D17" s="1"/>
      <c r="E17" s="1" t="s">
        <v>68</v>
      </c>
      <c r="F17" s="10">
        <f>'Hoja de Trabajo Indirecto'!D17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 t="s">
        <v>73</v>
      </c>
      <c r="F18" s="10">
        <f>'Hoja de Trabajo Indirecto'!D23</f>
        <v>68000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 t="s">
        <v>22</v>
      </c>
      <c r="F19" s="10">
        <f>'Hoja de Trabajo Indirecto'!D24</f>
        <v>102000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 t="s">
        <v>75</v>
      </c>
      <c r="F20" s="10">
        <f>-'Hoja de Trabajo Indirecto'!E26</f>
        <v>-16000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"/>
      <c r="B21" s="1"/>
      <c r="C21" s="1"/>
      <c r="D21" s="1"/>
      <c r="E21" s="4" t="s">
        <v>25</v>
      </c>
      <c r="F21" s="14">
        <f>-'Hoja de Trabajo Indirecto'!E27</f>
        <v>-49000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1"/>
      <c r="B22" s="1"/>
      <c r="C22" s="1"/>
      <c r="D22" s="1"/>
      <c r="E22" s="39" t="s">
        <v>80</v>
      </c>
      <c r="F22" s="40" t="s">
        <v>81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1"/>
      <c r="B23" s="1"/>
      <c r="C23" s="1"/>
      <c r="D23" s="1"/>
      <c r="E23" s="1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8">
      <c r="A24" s="1"/>
      <c r="B24" s="1"/>
      <c r="C24" s="1"/>
      <c r="D24" s="1"/>
      <c r="E24" s="5" t="s">
        <v>82</v>
      </c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>
      <c r="A25" s="1"/>
      <c r="B25" s="1"/>
      <c r="C25" s="1"/>
      <c r="D25" s="1"/>
      <c r="E25" s="1" t="s">
        <v>10</v>
      </c>
      <c r="F25" s="10">
        <f>'Hoja de Trabajo Indirecto'!D18</f>
        <v>2000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>
      <c r="A26" s="1"/>
      <c r="B26" s="1"/>
      <c r="C26" s="1"/>
      <c r="D26" s="1"/>
      <c r="E26" s="1" t="s">
        <v>12</v>
      </c>
      <c r="F26" s="10">
        <f>-'Hoja de Trabajo Indirecto'!E19</f>
        <v>-79000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>
      <c r="A27" s="1"/>
      <c r="B27" s="1"/>
      <c r="C27" s="1"/>
      <c r="D27" s="1"/>
      <c r="E27" s="1" t="s">
        <v>83</v>
      </c>
      <c r="F27" s="10">
        <f>-'Hoja de Trabajo Indirecto'!E21</f>
        <v>-20000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 t="s">
        <v>16</v>
      </c>
      <c r="F28" s="10">
        <f>-'Hoja de Trabajo Indirecto'!E20</f>
        <v>-70000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4" t="s">
        <v>18</v>
      </c>
      <c r="F29" s="14">
        <f>'Hoja de Trabajo Indirecto'!D22</f>
        <v>76000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39" t="s">
        <v>84</v>
      </c>
      <c r="F30" s="41">
        <f>SUM(F25:F29)</f>
        <v>-91000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42"/>
      <c r="F32" s="4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5" t="s">
        <v>85</v>
      </c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 t="s">
        <v>7</v>
      </c>
      <c r="F35" s="10">
        <f>-'Hoja de Trabajo Indirecto'!E16</f>
        <v>-5000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 t="s">
        <v>23</v>
      </c>
      <c r="F36" s="10">
        <f>'Hoja de Trabajo Indirecto'!D25</f>
        <v>47000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4" t="s">
        <v>29</v>
      </c>
      <c r="F37" s="14">
        <f>-'Hoja de Trabajo Indirecto'!E28</f>
        <v>-9000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44" t="s">
        <v>86</v>
      </c>
      <c r="F38" s="41">
        <f>SUM(F35:F37)</f>
        <v>33000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 t="s">
        <v>87</v>
      </c>
      <c r="F40" s="10" t="e">
        <f>F22+F30+F38</f>
        <v>#VALUE!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4" t="s">
        <v>88</v>
      </c>
      <c r="F41" s="14">
        <f>+'Balance General'!D18+'Balance General'!D19</f>
        <v>81000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38" t="s">
        <v>89</v>
      </c>
      <c r="F42" s="45" t="e">
        <f>F40+F41</f>
        <v>#VALUE!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 t="s">
        <v>90</v>
      </c>
      <c r="F44" s="46">
        <f>'[1]Balance General'!E7+'[1]Balance General'!E8</f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3">
    <mergeCell ref="E8:G9"/>
    <mergeCell ref="E10:G10"/>
    <mergeCell ref="E11:G1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Copia de Balance General</vt:lpstr>
      <vt:lpstr>Balance General</vt:lpstr>
      <vt:lpstr>Estado de Resultados</vt:lpstr>
      <vt:lpstr>Hoja de Trabajo Indirecto</vt:lpstr>
      <vt:lpstr>Método Indirecto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Torres</dc:creator>
  <cp:lastModifiedBy>Credito y cobranza .</cp:lastModifiedBy>
  <dcterms:created xsi:type="dcterms:W3CDTF">2022-04-15T05:17:29Z</dcterms:created>
  <dcterms:modified xsi:type="dcterms:W3CDTF">2025-05-19T05:12:51Z</dcterms:modified>
</cp:coreProperties>
</file>