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7/"/>
    </mc:Choice>
  </mc:AlternateContent>
  <xr:revisionPtr revIDLastSave="3" documentId="8_{811C67DE-F9A8-4904-818F-19B05195E205}" xr6:coauthVersionLast="47" xr6:coauthVersionMax="47" xr10:uidLastSave="{E816E19D-F025-4DA7-88A4-8FB2916C9A78}"/>
  <bookViews>
    <workbookView xWindow="-108" yWindow="-108" windowWidth="23256" windowHeight="12456" firstSheet="1" activeTab="1" xr2:uid="{00000000-000D-0000-FFFF-FFFF00000000}"/>
  </bookViews>
  <sheets>
    <sheet name="Copia de Balance General" sheetId="1" state="hidden" r:id="rId1"/>
    <sheet name="Balance General" sheetId="2" r:id="rId2"/>
    <sheet name="Estado de Resultados" sheetId="3" r:id="rId3"/>
    <sheet name="PAPEL DE TRABAJO Método Directo" sheetId="4" r:id="rId4"/>
    <sheet name="FLUJO DE EFECTIVO METODO DIREC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mmM9RBPl2W68U7Qvs2B11RiHxwzoZkrrJFJ76m/UV8="/>
    </ext>
  </extLst>
</workbook>
</file>

<file path=xl/calcChain.xml><?xml version="1.0" encoding="utf-8"?>
<calcChain xmlns="http://schemas.openxmlformats.org/spreadsheetml/2006/main">
  <c r="D13" i="1" l="1"/>
  <c r="C50" i="5"/>
  <c r="C47" i="5"/>
  <c r="C27" i="5"/>
  <c r="D51" i="4"/>
  <c r="E48" i="4"/>
  <c r="D44" i="4"/>
  <c r="C42" i="5" s="1"/>
  <c r="E32" i="4"/>
  <c r="D31" i="4"/>
  <c r="E30" i="4"/>
  <c r="E29" i="4"/>
  <c r="E17" i="3"/>
  <c r="B17" i="3"/>
  <c r="B16" i="3"/>
  <c r="B15" i="3"/>
  <c r="E11" i="3"/>
  <c r="E24" i="4" s="1"/>
  <c r="B11" i="3"/>
  <c r="B10" i="3"/>
  <c r="B9" i="3"/>
  <c r="E7" i="3"/>
  <c r="B7" i="3" s="1"/>
  <c r="D53" i="2"/>
  <c r="G48" i="2"/>
  <c r="E47" i="4" s="1"/>
  <c r="C43" i="5" s="1"/>
  <c r="F43" i="2"/>
  <c r="C26" i="5" s="1"/>
  <c r="E42" i="2"/>
  <c r="E44" i="2" s="1"/>
  <c r="D42" i="2"/>
  <c r="D44" i="2" s="1"/>
  <c r="G41" i="2"/>
  <c r="G40" i="2"/>
  <c r="D26" i="4" s="1"/>
  <c r="E34" i="2"/>
  <c r="D34" i="2"/>
  <c r="G33" i="2"/>
  <c r="D43" i="4" s="1"/>
  <c r="C35" i="5" s="1"/>
  <c r="F32" i="2"/>
  <c r="F31" i="2"/>
  <c r="E42" i="4" s="1"/>
  <c r="C34" i="5" s="1"/>
  <c r="F30" i="2"/>
  <c r="F29" i="2"/>
  <c r="E41" i="4" s="1"/>
  <c r="C33" i="5" s="1"/>
  <c r="F28" i="2"/>
  <c r="F27" i="2"/>
  <c r="E40" i="4" s="1"/>
  <c r="C32" i="5" s="1"/>
  <c r="F26" i="2"/>
  <c r="G25" i="2"/>
  <c r="D39" i="4" s="1"/>
  <c r="E22" i="2"/>
  <c r="D22" i="2"/>
  <c r="G21" i="2"/>
  <c r="D38" i="4" s="1"/>
  <c r="F20" i="2"/>
  <c r="E37" i="4" s="1"/>
  <c r="C41" i="5" s="1"/>
  <c r="F19" i="2"/>
  <c r="E25" i="4" s="1"/>
  <c r="F18" i="2"/>
  <c r="E21" i="4" s="1"/>
  <c r="D44" i="1"/>
  <c r="E33" i="1"/>
  <c r="E35" i="1" s="1"/>
  <c r="D33" i="1"/>
  <c r="D35" i="1" s="1"/>
  <c r="D46" i="1" s="1"/>
  <c r="E25" i="1"/>
  <c r="D25" i="1"/>
  <c r="E13" i="1"/>
  <c r="E27" i="1" s="1"/>
  <c r="D33" i="4" l="1"/>
  <c r="F34" i="4" s="1"/>
  <c r="C23" i="5" s="1"/>
  <c r="D55" i="2"/>
  <c r="D36" i="2"/>
  <c r="F27" i="4"/>
  <c r="C22" i="5" s="1"/>
  <c r="C24" i="5"/>
  <c r="E36" i="2"/>
  <c r="C31" i="5"/>
  <c r="D27" i="1"/>
  <c r="C36" i="5"/>
  <c r="C44" i="5"/>
  <c r="F42" i="2"/>
  <c r="E46" i="4"/>
  <c r="D20" i="4"/>
  <c r="F22" i="4" s="1"/>
  <c r="E13" i="3"/>
  <c r="C25" i="5" l="1"/>
  <c r="E45" i="4"/>
  <c r="F49" i="4" s="1"/>
  <c r="D50" i="4" s="1"/>
  <c r="D52" i="4" s="1"/>
  <c r="B13" i="3"/>
  <c r="E19" i="3"/>
  <c r="C21" i="5"/>
  <c r="C28" i="5" l="1"/>
  <c r="C46" i="5" s="1"/>
  <c r="C48" i="5" s="1"/>
  <c r="B19" i="3"/>
  <c r="E23" i="3"/>
  <c r="C38" i="5" l="1"/>
  <c r="E27" i="3"/>
  <c r="B23" i="3"/>
  <c r="E43" i="1" l="1"/>
  <c r="E44" i="1" s="1"/>
  <c r="E46" i="1" s="1"/>
  <c r="E52" i="2"/>
  <c r="E53" i="2" s="1"/>
  <c r="E55" i="2" s="1"/>
  <c r="B27" i="3"/>
</calcChain>
</file>

<file path=xl/sharedStrings.xml><?xml version="1.0" encoding="utf-8"?>
<sst xmlns="http://schemas.openxmlformats.org/spreadsheetml/2006/main" count="263" uniqueCount="140">
  <si>
    <t>BALANCE GENERAL COMPARATIVO</t>
  </si>
  <si>
    <t>ACTIVO</t>
  </si>
  <si>
    <t>Activo Corto Plazo</t>
  </si>
  <si>
    <t>Caja</t>
  </si>
  <si>
    <t>Bancos</t>
  </si>
  <si>
    <t>Clientes</t>
  </si>
  <si>
    <t>Almacen</t>
  </si>
  <si>
    <t>Deudores Diversos</t>
  </si>
  <si>
    <t>Total activo Corto Plazo</t>
  </si>
  <si>
    <t>Activo Largo plazo</t>
  </si>
  <si>
    <t>Equipo de Oficina</t>
  </si>
  <si>
    <t>Dep. Acum. Equipo Of.</t>
  </si>
  <si>
    <t>Equipo de Cómputo</t>
  </si>
  <si>
    <t>Dep. Acum. Eq. Comp.</t>
  </si>
  <si>
    <t>Equpo de Transporte</t>
  </si>
  <si>
    <t>Dep. Acum. Eq. Trans.</t>
  </si>
  <si>
    <t>Edificios</t>
  </si>
  <si>
    <t>Dep. Acum. Edificios</t>
  </si>
  <si>
    <t>Terrenos</t>
  </si>
  <si>
    <t>Total Activo Largo Plazo</t>
  </si>
  <si>
    <t>Suma Activo</t>
  </si>
  <si>
    <t>PASIVO</t>
  </si>
  <si>
    <t>Proveedores</t>
  </si>
  <si>
    <t>Acreedores Diversos</t>
  </si>
  <si>
    <t>IVA por pagar</t>
  </si>
  <si>
    <t>Impuestos por pagar</t>
  </si>
  <si>
    <t>Total Pasivo</t>
  </si>
  <si>
    <t>CAPITAL</t>
  </si>
  <si>
    <t>Capital Contribuido</t>
  </si>
  <si>
    <t>Capital Social</t>
  </si>
  <si>
    <t>Capital Ganado</t>
  </si>
  <si>
    <t>Resultado ejerciocios anteriores</t>
  </si>
  <si>
    <t>Resultado del ejercicio</t>
  </si>
  <si>
    <t>TOTAL CAPITAL</t>
  </si>
  <si>
    <t>Pasivo + Capital</t>
  </si>
  <si>
    <t>SALIDA DE DINERO</t>
  </si>
  <si>
    <t>ENTRADA DE DINERO</t>
  </si>
  <si>
    <t>operación</t>
  </si>
  <si>
    <t>financiamiento</t>
  </si>
  <si>
    <t>inversion</t>
  </si>
  <si>
    <t>ESTADO DE RESULTADOS AL 31 DE DICIEMBRE 2021</t>
  </si>
  <si>
    <t>Importe</t>
  </si>
  <si>
    <t>Ventas</t>
  </si>
  <si>
    <t>Ventas netas</t>
  </si>
  <si>
    <t>Mano de obra</t>
  </si>
  <si>
    <t>Materia prima</t>
  </si>
  <si>
    <t>Costo de ventas</t>
  </si>
  <si>
    <t>Utilidad bruta</t>
  </si>
  <si>
    <t>Gastos de venta</t>
  </si>
  <si>
    <t>Gastos Administrativos</t>
  </si>
  <si>
    <t>Total de gastos</t>
  </si>
  <si>
    <t>Utilidad de Operación</t>
  </si>
  <si>
    <t>(Mas)</t>
  </si>
  <si>
    <t>Productos Financieros</t>
  </si>
  <si>
    <t>(Menos)</t>
  </si>
  <si>
    <t>Gastos Financieros</t>
  </si>
  <si>
    <t>Utilidad Antes de Impuestos</t>
  </si>
  <si>
    <t>Impuestos a la utilidad</t>
  </si>
  <si>
    <t>Utilidad neta o resultado del ejercicio</t>
  </si>
  <si>
    <t>Papel de Trabajo de Flujos de Efectivo MÉTODO DIRECTO</t>
  </si>
  <si>
    <t>Concepto</t>
  </si>
  <si>
    <t>Tipo</t>
  </si>
  <si>
    <t>ENTRADAS</t>
  </si>
  <si>
    <t>SALIDAS</t>
  </si>
  <si>
    <t>(MÁS)</t>
  </si>
  <si>
    <t>Aumento de clientes</t>
  </si>
  <si>
    <t>Cobro a Clientes</t>
  </si>
  <si>
    <t>OPERACIÓN</t>
  </si>
  <si>
    <t>Costo de Ventas</t>
  </si>
  <si>
    <t>Aumento de Inventarios</t>
  </si>
  <si>
    <t>Aumento de proveedores</t>
  </si>
  <si>
    <t>(Igual)</t>
  </si>
  <si>
    <t>Pago a proveedores</t>
  </si>
  <si>
    <t>Gastos de Ventas</t>
  </si>
  <si>
    <t>Gastos de Administración</t>
  </si>
  <si>
    <t>Depreciaciones</t>
  </si>
  <si>
    <t>Pago por gastos</t>
  </si>
  <si>
    <t>Aumento</t>
  </si>
  <si>
    <t>FINANCIAMIENTO</t>
  </si>
  <si>
    <t>Disminución</t>
  </si>
  <si>
    <t>IVA Acreditable</t>
  </si>
  <si>
    <t>INVERSIÓN</t>
  </si>
  <si>
    <t>Equipo de Computo</t>
  </si>
  <si>
    <t>Equipo de Transporte</t>
  </si>
  <si>
    <t>Impuestos a la Utilidad</t>
  </si>
  <si>
    <t>Variación del efectivo</t>
  </si>
  <si>
    <t>Saldo de efectivo (Caja y Bancos) PERIODO ANTERIOR</t>
  </si>
  <si>
    <t>Saldo Final de efectivo</t>
  </si>
  <si>
    <t>ESTADO DE FLUJOS DE EFECTIVOS AL 31/12/2021</t>
  </si>
  <si>
    <t>MÉTODO DIRECTO</t>
  </si>
  <si>
    <t>ACTIVIDADES DE OPERACIÓN</t>
  </si>
  <si>
    <t>AUMENTO</t>
  </si>
  <si>
    <t>Pagos a Proveedores</t>
  </si>
  <si>
    <t>DISMINUCION</t>
  </si>
  <si>
    <t>IVA Trasladado</t>
  </si>
  <si>
    <t>Flujos de efectivo por actividades de operación</t>
  </si>
  <si>
    <t>ACTIVIDADES DE INVERSIÓN</t>
  </si>
  <si>
    <t>Equipo de Transportes</t>
  </si>
  <si>
    <t>Flujo neto de efectivo por Inversión</t>
  </si>
  <si>
    <t>Importe por aplicar en actividades de financiamiento</t>
  </si>
  <si>
    <t>ACTIVIDADES DE FINANCIAMIENTO</t>
  </si>
  <si>
    <t>Flujo neto por Financiamiento</t>
  </si>
  <si>
    <t>Variaciones del Flujo</t>
  </si>
  <si>
    <t>Efectivo (Caja y Bancos) del periodo anterior</t>
  </si>
  <si>
    <t>Flujo de Efectivo al Final del Periodo</t>
  </si>
  <si>
    <t>Saldo de efectivo (Caja y Banco) Del periodo Actual</t>
  </si>
  <si>
    <t>KALISCH FIERRO Y ACERO</t>
  </si>
  <si>
    <t>Es importante destacar que:</t>
  </si>
  <si>
    <r>
      <t xml:space="preserve">Como puedes observar, en el </t>
    </r>
    <r>
      <rPr>
        <b/>
        <sz val="11"/>
        <color theme="1"/>
        <rFont val="Comic Sans MS"/>
        <family val="4"/>
      </rPr>
      <t>lado derecho</t>
    </r>
    <r>
      <rPr>
        <sz val="11"/>
        <color theme="1"/>
        <rFont val="Comic Sans MS"/>
        <family val="4"/>
      </rPr>
      <t xml:space="preserve"> se encuentran las cantidades correspondientes</t>
    </r>
  </si>
  <si>
    <r>
      <t xml:space="preserve">a </t>
    </r>
    <r>
      <rPr>
        <b/>
        <sz val="11"/>
        <color theme="1"/>
        <rFont val="Comic Sans MS"/>
        <family val="4"/>
      </rPr>
      <t>dos Balances Generales comparativos</t>
    </r>
    <r>
      <rPr>
        <sz val="11"/>
        <color theme="1"/>
        <rFont val="Comic Sans MS"/>
        <family val="4"/>
      </rPr>
      <t xml:space="preserve"> (por ejemplo, 2020 y 2021).</t>
    </r>
  </si>
  <si>
    <r>
      <t xml:space="preserve">En el </t>
    </r>
    <r>
      <rPr>
        <b/>
        <sz val="11"/>
        <color theme="1"/>
        <rFont val="Comic Sans MS"/>
        <family val="4"/>
      </rPr>
      <t>lado izquierdo</t>
    </r>
    <r>
      <rPr>
        <sz val="11"/>
        <color theme="1"/>
        <rFont val="Comic Sans MS"/>
        <family val="4"/>
      </rPr>
      <t xml:space="preserve">, se ubican las columnas de </t>
    </r>
    <r>
      <rPr>
        <b/>
        <sz val="11"/>
        <color theme="1"/>
        <rFont val="Comic Sans MS"/>
        <family val="4"/>
      </rPr>
      <t>Entradas</t>
    </r>
    <r>
      <rPr>
        <sz val="11"/>
        <color theme="1"/>
        <rFont val="Comic Sans MS"/>
        <family val="4"/>
      </rPr>
      <t xml:space="preserve"> y </t>
    </r>
    <r>
      <rPr>
        <b/>
        <sz val="11"/>
        <color theme="1"/>
        <rFont val="Comic Sans MS"/>
        <family val="4"/>
      </rPr>
      <t>Salidas de dinero</t>
    </r>
    <r>
      <rPr>
        <sz val="11"/>
        <color theme="1"/>
        <rFont val="Comic Sans MS"/>
        <family val="4"/>
      </rPr>
      <t>.</t>
    </r>
  </si>
  <si>
    <r>
      <t>No se realiza ninguna operación con la cuenta de "Caja y Bancos"</t>
    </r>
    <r>
      <rPr>
        <sz val="11"/>
        <color theme="1"/>
        <rFont val="Comic Sans MS"/>
        <family val="4"/>
      </rPr>
      <t>, ya que el</t>
    </r>
  </si>
  <si>
    <r>
      <t xml:space="preserve">propósito del Estado de Flujos de Efectivo es </t>
    </r>
    <r>
      <rPr>
        <b/>
        <sz val="11"/>
        <color theme="1"/>
        <rFont val="Comic Sans MS"/>
        <family val="4"/>
      </rPr>
      <t>explicar por qué esta cuenta aumentó o</t>
    </r>
  </si>
  <si>
    <r>
      <t>disminuyó</t>
    </r>
    <r>
      <rPr>
        <sz val="11"/>
        <color theme="1"/>
        <rFont val="Comic Sans MS"/>
        <family val="4"/>
      </rPr>
      <t xml:space="preserve"> en el último año del periodo analizado (en este caso, </t>
    </r>
    <r>
      <rPr>
        <b/>
        <sz val="11"/>
        <color theme="1"/>
        <rFont val="Comic Sans MS"/>
        <family val="4"/>
      </rPr>
      <t>2021</t>
    </r>
    <r>
      <rPr>
        <sz val="11"/>
        <color theme="1"/>
        <rFont val="Comic Sans MS"/>
        <family val="4"/>
      </rPr>
      <t>).</t>
    </r>
  </si>
  <si>
    <t xml:space="preserve">KALISCH FIERRO Y ACERO </t>
  </si>
  <si>
    <t>Una vez que hemos segregado los dos Balances Generales en nuestro papel de trabajo y</t>
  </si>
  <si>
    <t>Este nuevo papel de trabajo se enfoca en calcular los principales flujos operativos, tales como:</t>
  </si>
  <si>
    <t>Cobros a clientes</t>
  </si>
  <si>
    <t>Pagos a proveedores</t>
  </si>
  <si>
    <t>Pagos por gastos operativos</t>
  </si>
  <si>
    <t>proporciona datos como ventas, costo de ventas y gastos.</t>
  </si>
  <si>
    <t>salió el dinero en la empresa durante el periodo.</t>
  </si>
  <si>
    <r>
      <t xml:space="preserve">registrado las </t>
    </r>
    <r>
      <rPr>
        <b/>
        <sz val="11"/>
        <color theme="1"/>
        <rFont val="Comic Sans MS"/>
        <family val="4"/>
      </rPr>
      <t>variaciones como entradas o salidas de dinero</t>
    </r>
    <r>
      <rPr>
        <sz val="11"/>
        <color theme="1"/>
        <rFont val="Comic Sans MS"/>
        <family val="4"/>
      </rPr>
      <t>, ahora procedemos a</t>
    </r>
  </si>
  <si>
    <r>
      <t xml:space="preserve">construir un segundo papel de trabajo, </t>
    </r>
    <r>
      <rPr>
        <b/>
        <sz val="11"/>
        <color theme="1"/>
        <rFont val="Comic Sans MS"/>
        <family val="4"/>
      </rPr>
      <t>aplicando el método directo</t>
    </r>
    <r>
      <rPr>
        <sz val="11"/>
        <color theme="1"/>
        <rFont val="Comic Sans MS"/>
        <family val="4"/>
      </rPr>
      <t>.</t>
    </r>
  </si>
  <si>
    <r>
      <t xml:space="preserve">Estos cálculos se realizan </t>
    </r>
    <r>
      <rPr>
        <b/>
        <sz val="11"/>
        <color theme="1"/>
        <rFont val="Comic Sans MS"/>
        <family val="4"/>
      </rPr>
      <t>a partir de las variaciones detectadas en el Balance General</t>
    </r>
  </si>
  <si>
    <r>
      <t>comparativo</t>
    </r>
    <r>
      <rPr>
        <sz val="11"/>
        <color theme="1"/>
        <rFont val="Comic Sans MS"/>
        <family val="4"/>
      </rPr>
      <t xml:space="preserve">, y se </t>
    </r>
    <r>
      <rPr>
        <b/>
        <sz val="11"/>
        <color theme="1"/>
        <rFont val="Comic Sans MS"/>
        <family val="4"/>
      </rPr>
      <t>apoyan también en la información del Estado de Resultados</t>
    </r>
    <r>
      <rPr>
        <sz val="11"/>
        <color theme="1"/>
        <rFont val="Comic Sans MS"/>
        <family val="4"/>
      </rPr>
      <t>, que</t>
    </r>
  </si>
  <si>
    <r>
      <t xml:space="preserve">Este papel de trabajo </t>
    </r>
    <r>
      <rPr>
        <b/>
        <sz val="11"/>
        <color theme="1"/>
        <rFont val="Comic Sans MS"/>
        <family val="4"/>
      </rPr>
      <t>integra y resume</t>
    </r>
    <r>
      <rPr>
        <sz val="11"/>
        <color theme="1"/>
        <rFont val="Comic Sans MS"/>
        <family val="4"/>
      </rPr>
      <t xml:space="preserve"> toda la información para generar finalmente el</t>
    </r>
  </si>
  <si>
    <r>
      <t>Estado de Flujos de Efectivo por el método directo</t>
    </r>
    <r>
      <rPr>
        <sz val="11"/>
        <color theme="1"/>
        <rFont val="Comic Sans MS"/>
        <family val="4"/>
      </rPr>
      <t>, mostrando claramente cómo entró y</t>
    </r>
  </si>
  <si>
    <t>Actividades de inversión</t>
  </si>
  <si>
    <t>Actividades de operación</t>
  </si>
  <si>
    <t>(cuyos totales provienen del análisis en el papel de trabajo por el método directo)</t>
  </si>
  <si>
    <t>Actividades de financiamiento</t>
  </si>
  <si>
    <t>Cada sección refleja entradas o salidas de efectivo relacionadas con ese tipo de actividad.</t>
  </si>
  <si>
    <t>Generales comparativos (por ejemplo, entre 2020 y 2021).</t>
  </si>
  <si>
    <t>cruce sirve como verificación final de que el análisis está completo y cuadrado.</t>
  </si>
  <si>
    <r>
      <t xml:space="preserve">Una vez concluido el papel de trabajo, procedemos a elaborar el </t>
    </r>
    <r>
      <rPr>
        <b/>
        <sz val="11"/>
        <color theme="1"/>
        <rFont val="Comic Sans MS"/>
        <family val="4"/>
      </rPr>
      <t>Estado de Flujos de</t>
    </r>
  </si>
  <si>
    <r>
      <t>Efectivo</t>
    </r>
    <r>
      <rPr>
        <sz val="11"/>
        <color theme="1"/>
        <rFont val="Comic Sans MS"/>
        <family val="4"/>
      </rPr>
      <t>. Este documento se estructura en tres grandes bloques:</t>
    </r>
  </si>
  <si>
    <r>
      <t xml:space="preserve">Finalmente, </t>
    </r>
    <r>
      <rPr>
        <b/>
        <sz val="11"/>
        <color theme="1"/>
        <rFont val="Comic Sans MS"/>
        <family val="4"/>
      </rPr>
      <t>sumamos el resultado neto de las tres actividades</t>
    </r>
    <r>
      <rPr>
        <sz val="11"/>
        <color theme="1"/>
        <rFont val="Comic Sans MS"/>
        <family val="4"/>
      </rPr>
      <t xml:space="preserve">, y este total </t>
    </r>
    <r>
      <rPr>
        <b/>
        <sz val="11"/>
        <color theme="1"/>
        <rFont val="Comic Sans MS"/>
        <family val="4"/>
      </rPr>
      <t>debe</t>
    </r>
  </si>
  <si>
    <r>
      <t>coincidir con la diferencia entre los saldos de "Caja y Bancos"</t>
    </r>
    <r>
      <rPr>
        <sz val="11"/>
        <color theme="1"/>
        <rFont val="Comic Sans MS"/>
        <family val="4"/>
      </rPr>
      <t xml:space="preserve"> de los dos Balances</t>
    </r>
  </si>
  <si>
    <r>
      <t xml:space="preserve">Si ambos valores coinciden, </t>
    </r>
    <r>
      <rPr>
        <b/>
        <sz val="11"/>
        <color theme="1"/>
        <rFont val="Comic Sans MS"/>
        <family val="4"/>
      </rPr>
      <t>el flujo de efectivo está correctamente formulado</t>
    </r>
    <r>
      <rPr>
        <sz val="11"/>
        <color theme="1"/>
        <rFont val="Comic Sans MS"/>
        <family val="4"/>
      </rPr>
      <t>. Este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</si>
</sst>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_-;\-* #,##0_-;_-* &quot;-&quot;??_-;_-@"/>
  </numFmts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2"/>
      <color rgb="FF07888B"/>
      <name val="Din condensed"/>
    </font>
    <font>
      <sz val="11"/>
      <color theme="1"/>
      <name val="Helvetica Neue"/>
    </font>
    <font>
      <sz val="18"/>
      <color rgb="FF07888B"/>
      <name val="Din condensed"/>
    </font>
    <font>
      <b/>
      <sz val="11"/>
      <color rgb="FFFF0000"/>
      <name val="Calibri"/>
      <family val="2"/>
    </font>
    <font>
      <sz val="11"/>
      <color rgb="FFFF0000"/>
      <name val="Helvetica Neue"/>
    </font>
    <font>
      <sz val="11"/>
      <color rgb="FFFF0000"/>
      <name val="Calibri"/>
      <family val="2"/>
    </font>
    <font>
      <b/>
      <sz val="14"/>
      <color theme="1"/>
      <name val="Helvetica Neue"/>
    </font>
    <font>
      <b/>
      <sz val="11"/>
      <color rgb="FFFF0000"/>
      <name val="Helvetica Neue"/>
    </font>
    <font>
      <sz val="11"/>
      <color rgb="FF157E89"/>
      <name val="Helvetica Neue"/>
    </font>
    <font>
      <sz val="11"/>
      <color theme="0"/>
      <name val="Helvetica Neue"/>
    </font>
    <font>
      <sz val="1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rgb="FFFF0000"/>
      <name val="Calibri"/>
      <family val="2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0"/>
      <name val="Comic Sans MS"/>
      <family val="4"/>
    </font>
    <font>
      <b/>
      <sz val="12"/>
      <color theme="0"/>
      <name val="Calibri"/>
      <family val="2"/>
      <scheme val="minor"/>
    </font>
    <font>
      <sz val="22"/>
      <color rgb="FF07888B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157E89"/>
        <bgColor rgb="FF157E8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5" fillId="0" borderId="0" xfId="0" applyFont="1"/>
    <xf numFmtId="164" fontId="6" fillId="0" borderId="0" xfId="0" applyNumberFormat="1" applyFont="1"/>
    <xf numFmtId="0" fontId="2" fillId="0" borderId="2" xfId="0" applyFont="1" applyBorder="1"/>
    <xf numFmtId="0" fontId="4" fillId="0" borderId="0" xfId="0" applyFont="1"/>
    <xf numFmtId="165" fontId="4" fillId="0" borderId="0" xfId="0" applyNumberFormat="1" applyFont="1"/>
    <xf numFmtId="165" fontId="2" fillId="0" borderId="0" xfId="0" applyNumberFormat="1" applyFont="1"/>
    <xf numFmtId="165" fontId="4" fillId="0" borderId="2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/>
    <xf numFmtId="165" fontId="2" fillId="0" borderId="1" xfId="0" applyNumberFormat="1" applyFont="1" applyBorder="1"/>
    <xf numFmtId="0" fontId="4" fillId="0" borderId="2" xfId="0" applyFont="1" applyBorder="1"/>
    <xf numFmtId="165" fontId="7" fillId="0" borderId="0" xfId="0" applyNumberFormat="1" applyFont="1"/>
    <xf numFmtId="165" fontId="8" fillId="0" borderId="0" xfId="0" applyNumberFormat="1" applyFont="1"/>
    <xf numFmtId="0" fontId="4" fillId="0" borderId="3" xfId="0" applyFont="1" applyBorder="1"/>
    <xf numFmtId="165" fontId="4" fillId="0" borderId="3" xfId="0" applyNumberFormat="1" applyFont="1" applyBorder="1"/>
    <xf numFmtId="165" fontId="2" fillId="0" borderId="3" xfId="0" applyNumberFormat="1" applyFont="1" applyBorder="1"/>
    <xf numFmtId="0" fontId="9" fillId="0" borderId="0" xfId="0" applyFont="1"/>
    <xf numFmtId="165" fontId="10" fillId="0" borderId="0" xfId="0" applyNumberFormat="1" applyFont="1"/>
    <xf numFmtId="0" fontId="5" fillId="0" borderId="4" xfId="0" applyFont="1" applyBorder="1"/>
    <xf numFmtId="0" fontId="2" fillId="0" borderId="4" xfId="0" applyFont="1" applyBorder="1"/>
    <xf numFmtId="165" fontId="4" fillId="0" borderId="4" xfId="0" applyNumberFormat="1" applyFont="1" applyBorder="1"/>
    <xf numFmtId="165" fontId="2" fillId="0" borderId="2" xfId="0" applyNumberFormat="1" applyFont="1" applyBorder="1"/>
    <xf numFmtId="0" fontId="4" fillId="0" borderId="0" xfId="0" applyFont="1" applyAlignment="1">
      <alignment horizontal="right"/>
    </xf>
    <xf numFmtId="0" fontId="12" fillId="2" borderId="5" xfId="0" applyFont="1" applyFill="1" applyBorder="1"/>
    <xf numFmtId="165" fontId="12" fillId="2" borderId="5" xfId="0" applyNumberFormat="1" applyFont="1" applyFill="1" applyBorder="1"/>
    <xf numFmtId="0" fontId="4" fillId="3" borderId="5" xfId="0" applyFont="1" applyFill="1" applyBorder="1"/>
    <xf numFmtId="165" fontId="4" fillId="3" borderId="5" xfId="0" applyNumberFormat="1" applyFont="1" applyFill="1" applyBorder="1"/>
    <xf numFmtId="0" fontId="12" fillId="2" borderId="6" xfId="0" applyFont="1" applyFill="1" applyBorder="1"/>
    <xf numFmtId="165" fontId="12" fillId="2" borderId="6" xfId="0" applyNumberFormat="1" applyFont="1" applyFill="1" applyBorder="1"/>
    <xf numFmtId="0" fontId="4" fillId="0" borderId="4" xfId="0" applyFont="1" applyBorder="1"/>
    <xf numFmtId="0" fontId="12" fillId="2" borderId="7" xfId="0" applyFont="1" applyFill="1" applyBorder="1"/>
    <xf numFmtId="165" fontId="4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3" xfId="0" applyNumberFormat="1" applyFont="1" applyBorder="1"/>
    <xf numFmtId="0" fontId="2" fillId="0" borderId="10" xfId="0" applyFont="1" applyBorder="1"/>
    <xf numFmtId="165" fontId="2" fillId="0" borderId="9" xfId="0" applyNumberFormat="1" applyFont="1" applyBorder="1"/>
    <xf numFmtId="0" fontId="2" fillId="0" borderId="13" xfId="0" applyFont="1" applyBorder="1"/>
    <xf numFmtId="0" fontId="2" fillId="0" borderId="14" xfId="0" applyFont="1" applyBorder="1"/>
    <xf numFmtId="165" fontId="2" fillId="0" borderId="14" xfId="0" applyNumberFormat="1" applyFont="1" applyBorder="1"/>
    <xf numFmtId="0" fontId="2" fillId="0" borderId="0" xfId="0" applyFont="1" applyAlignment="1">
      <alignment wrapText="1"/>
    </xf>
    <xf numFmtId="165" fontId="14" fillId="0" borderId="9" xfId="0" applyNumberFormat="1" applyFont="1" applyBorder="1"/>
    <xf numFmtId="0" fontId="3" fillId="0" borderId="0" xfId="0" applyFont="1"/>
    <xf numFmtId="0" fontId="14" fillId="4" borderId="5" xfId="0" applyFont="1" applyFill="1" applyBorder="1"/>
    <xf numFmtId="165" fontId="2" fillId="4" borderId="5" xfId="0" applyNumberFormat="1" applyFont="1" applyFill="1" applyBorder="1"/>
    <xf numFmtId="0" fontId="15" fillId="0" borderId="0" xfId="0" applyFont="1"/>
    <xf numFmtId="165" fontId="15" fillId="0" borderId="0" xfId="0" applyNumberFormat="1" applyFont="1"/>
    <xf numFmtId="0" fontId="2" fillId="4" borderId="5" xfId="0" applyFont="1" applyFill="1" applyBorder="1"/>
    <xf numFmtId="0" fontId="6" fillId="0" borderId="0" xfId="0" applyFont="1"/>
    <xf numFmtId="165" fontId="6" fillId="0" borderId="0" xfId="0" applyNumberFormat="1" applyFont="1"/>
    <xf numFmtId="165" fontId="16" fillId="0" borderId="0" xfId="0" applyNumberFormat="1" applyFont="1"/>
    <xf numFmtId="0" fontId="1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left" vertical="center" indent="1"/>
    </xf>
    <xf numFmtId="0" fontId="18" fillId="0" borderId="0" xfId="0" applyFont="1" applyAlignment="1"/>
    <xf numFmtId="0" fontId="19" fillId="5" borderId="0" xfId="0" applyFont="1" applyFill="1" applyAlignment="1"/>
    <xf numFmtId="0" fontId="20" fillId="5" borderId="0" xfId="0" applyFont="1" applyFill="1" applyAlignment="1"/>
    <xf numFmtId="0" fontId="0" fillId="5" borderId="0" xfId="0" applyFont="1" applyFill="1" applyAlignme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4" xfId="0" applyFont="1" applyBorder="1"/>
    <xf numFmtId="0" fontId="13" fillId="0" borderId="11" xfId="0" applyFont="1" applyBorder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656288</xdr:colOff>
      <xdr:row>9</xdr:row>
      <xdr:rowOff>106680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906F96F-E4DD-457C-BB92-0B2FDF7A440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8944288" cy="1848394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21</xdr:col>
      <xdr:colOff>313388</xdr:colOff>
      <xdr:row>9</xdr:row>
      <xdr:rowOff>133894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2349427-7737-4177-9F71-F3B4E642252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240" y="0"/>
          <a:ext cx="18944288" cy="184839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58614</xdr:colOff>
      <xdr:row>13</xdr:row>
      <xdr:rowOff>175846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8217C577-6563-492E-A218-BC4A71A4686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5298614" cy="28428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>
      <selection activeCell="C11" sqref="C11"/>
    </sheetView>
  </sheetViews>
  <sheetFormatPr baseColWidth="10" defaultColWidth="14.44140625" defaultRowHeight="15" customHeight="1"/>
  <cols>
    <col min="1" max="1" width="10.6640625" customWidth="1"/>
    <col min="2" max="2" width="31.33203125" customWidth="1"/>
    <col min="3" max="3" width="21.88671875" customWidth="1"/>
    <col min="4" max="4" width="11.6640625" customWidth="1"/>
    <col min="5" max="5" width="11.88671875" customWidth="1"/>
    <col min="6" max="6" width="17.88671875" customWidth="1"/>
    <col min="7" max="7" width="21.44140625" customWidth="1"/>
    <col min="8" max="8" width="11.8867187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69" t="s">
        <v>106</v>
      </c>
      <c r="C2" s="70"/>
      <c r="D2" s="70"/>
      <c r="E2" s="70"/>
      <c r="F2" s="70"/>
      <c r="G2" s="70"/>
      <c r="H2" s="7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70"/>
      <c r="C3" s="70"/>
      <c r="D3" s="70"/>
      <c r="E3" s="70"/>
      <c r="F3" s="70"/>
      <c r="G3" s="70"/>
      <c r="H3" s="7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71" t="s">
        <v>0</v>
      </c>
      <c r="C4" s="72"/>
      <c r="D4" s="72"/>
      <c r="E4" s="72"/>
      <c r="F4" s="72"/>
      <c r="G4" s="72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8">
      <c r="A5" s="1"/>
      <c r="B5" s="3" t="s">
        <v>1</v>
      </c>
      <c r="C5" s="3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8">
      <c r="A6" s="1"/>
      <c r="B6" s="5" t="s">
        <v>2</v>
      </c>
      <c r="C6" s="5"/>
      <c r="D6" s="6">
        <v>44196</v>
      </c>
      <c r="E6" s="6">
        <v>44561</v>
      </c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8" t="s">
        <v>3</v>
      </c>
      <c r="C7" s="8"/>
      <c r="D7" s="9">
        <v>20000</v>
      </c>
      <c r="E7" s="10">
        <v>45000</v>
      </c>
      <c r="F7" s="1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8" t="s">
        <v>4</v>
      </c>
      <c r="C8" s="8"/>
      <c r="D8" s="9">
        <v>61000</v>
      </c>
      <c r="E8" s="10">
        <v>152000</v>
      </c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8" t="s">
        <v>5</v>
      </c>
      <c r="C9" s="8"/>
      <c r="D9" s="9">
        <v>72000</v>
      </c>
      <c r="E9" s="10">
        <v>105000</v>
      </c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8" t="s">
        <v>6</v>
      </c>
      <c r="C10" s="8"/>
      <c r="D10" s="9">
        <v>140000</v>
      </c>
      <c r="E10" s="10">
        <v>210000</v>
      </c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8" t="s">
        <v>7</v>
      </c>
      <c r="C11" s="8"/>
      <c r="D11" s="9">
        <v>47000</v>
      </c>
      <c r="E11" s="10">
        <v>52000</v>
      </c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2"/>
      <c r="C12" s="12"/>
      <c r="D12" s="13"/>
      <c r="E12" s="14"/>
      <c r="F12" s="15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8" t="s">
        <v>8</v>
      </c>
      <c r="C13" s="8"/>
      <c r="D13" s="9">
        <f>SUM(D7:D12)</f>
        <v>340000</v>
      </c>
      <c r="E13" s="9">
        <f t="shared" ref="E13" si="0">SUM(E7:E12)</f>
        <v>564000</v>
      </c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8"/>
      <c r="C14" s="8"/>
      <c r="D14" s="9"/>
      <c r="E14" s="10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8">
      <c r="A15" s="1"/>
      <c r="B15" s="5" t="s">
        <v>9</v>
      </c>
      <c r="C15" s="5"/>
      <c r="D15" s="9"/>
      <c r="E15" s="10"/>
      <c r="F15" s="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8" t="s">
        <v>10</v>
      </c>
      <c r="C16" s="8"/>
      <c r="D16" s="9">
        <v>52000</v>
      </c>
      <c r="E16" s="10">
        <v>50000</v>
      </c>
      <c r="F16" s="15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8" t="s">
        <v>11</v>
      </c>
      <c r="C17" s="8"/>
      <c r="D17" s="16">
        <v>-18000</v>
      </c>
      <c r="E17" s="17">
        <v>-20000</v>
      </c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8" t="s">
        <v>12</v>
      </c>
      <c r="C18" s="8"/>
      <c r="D18" s="9">
        <v>104000</v>
      </c>
      <c r="E18" s="10">
        <v>183000</v>
      </c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8" t="s">
        <v>13</v>
      </c>
      <c r="C19" s="8"/>
      <c r="D19" s="16">
        <v>-12000</v>
      </c>
      <c r="E19" s="17">
        <v>-32000</v>
      </c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8" t="s">
        <v>14</v>
      </c>
      <c r="C20" s="8"/>
      <c r="D20" s="9">
        <v>200000</v>
      </c>
      <c r="E20" s="10">
        <v>270000</v>
      </c>
      <c r="F20" s="11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>
      <c r="A21" s="1"/>
      <c r="B21" s="8" t="s">
        <v>15</v>
      </c>
      <c r="C21" s="8"/>
      <c r="D21" s="16">
        <v>-126000</v>
      </c>
      <c r="E21" s="17">
        <v>-149000</v>
      </c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>
      <c r="A22" s="1"/>
      <c r="B22" s="8" t="s">
        <v>16</v>
      </c>
      <c r="C22" s="8"/>
      <c r="D22" s="9">
        <v>280000</v>
      </c>
      <c r="E22" s="10">
        <v>340000</v>
      </c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8" t="s">
        <v>17</v>
      </c>
      <c r="C23" s="8"/>
      <c r="D23" s="16">
        <v>-27000</v>
      </c>
      <c r="E23" s="17">
        <v>-50000</v>
      </c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>
      <c r="A24" s="1"/>
      <c r="B24" s="12" t="s">
        <v>18</v>
      </c>
      <c r="C24" s="12"/>
      <c r="D24" s="13">
        <v>231000</v>
      </c>
      <c r="E24" s="14">
        <v>155000</v>
      </c>
      <c r="F24" s="15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>
      <c r="A25" s="1"/>
      <c r="B25" s="8" t="s">
        <v>19</v>
      </c>
      <c r="C25" s="8"/>
      <c r="D25" s="9">
        <f t="shared" ref="D25:E25" si="1">SUM(D16:D24)</f>
        <v>684000</v>
      </c>
      <c r="E25" s="9">
        <f t="shared" si="1"/>
        <v>747000</v>
      </c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">
      <c r="A26" s="1"/>
      <c r="B26" s="18"/>
      <c r="C26" s="18"/>
      <c r="D26" s="19"/>
      <c r="E26" s="20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399999999999999">
      <c r="A27" s="1"/>
      <c r="B27" s="21" t="s">
        <v>20</v>
      </c>
      <c r="C27" s="21"/>
      <c r="D27" s="22">
        <f t="shared" ref="D27:E27" si="2">+D13+D25</f>
        <v>1024000</v>
      </c>
      <c r="E27" s="22">
        <f t="shared" si="2"/>
        <v>1311000</v>
      </c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1"/>
      <c r="B28" s="1"/>
      <c r="C28" s="1"/>
      <c r="D28" s="1"/>
      <c r="E28" s="14"/>
      <c r="F28" s="1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8">
      <c r="A29" s="1"/>
      <c r="B29" s="23" t="s">
        <v>21</v>
      </c>
      <c r="C29" s="23"/>
      <c r="D29" s="24"/>
      <c r="E29" s="25"/>
      <c r="F29" s="1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1"/>
      <c r="B30" s="8"/>
      <c r="C30" s="8"/>
      <c r="D30" s="9"/>
      <c r="E30" s="9"/>
      <c r="F30" s="1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8" t="s">
        <v>22</v>
      </c>
      <c r="C31" s="8"/>
      <c r="D31" s="9">
        <v>126000</v>
      </c>
      <c r="E31" s="10">
        <v>228000</v>
      </c>
      <c r="F31" s="1"/>
      <c r="G31" s="2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8" t="s">
        <v>23</v>
      </c>
      <c r="C32" s="8"/>
      <c r="D32" s="9">
        <v>100000</v>
      </c>
      <c r="E32" s="10">
        <v>147000</v>
      </c>
      <c r="F32" s="1"/>
      <c r="G32" s="2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8" t="s">
        <v>24</v>
      </c>
      <c r="C33" s="8"/>
      <c r="D33" s="9">
        <f>46000-28000</f>
        <v>18000</v>
      </c>
      <c r="E33" s="10">
        <f>8000-6000</f>
        <v>2000</v>
      </c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2" t="s">
        <v>25</v>
      </c>
      <c r="C34" s="12"/>
      <c r="D34" s="13">
        <v>133000</v>
      </c>
      <c r="E34" s="14">
        <v>84000</v>
      </c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8" t="s">
        <v>26</v>
      </c>
      <c r="C35" s="8"/>
      <c r="D35" s="9">
        <f t="shared" ref="D35:E35" si="3">SUM(D31:D34)</f>
        <v>377000</v>
      </c>
      <c r="E35" s="9">
        <f t="shared" si="3"/>
        <v>461000</v>
      </c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.75" customHeight="1">
      <c r="A36" s="1"/>
      <c r="B36" s="8"/>
      <c r="C36" s="8"/>
      <c r="D36" s="9"/>
      <c r="E36" s="10"/>
      <c r="F36" s="1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5" t="s">
        <v>27</v>
      </c>
      <c r="C37" s="5"/>
      <c r="D37" s="9"/>
      <c r="E37" s="10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5" t="s">
        <v>28</v>
      </c>
      <c r="C38" s="5"/>
      <c r="D38" s="9"/>
      <c r="E38" s="10"/>
      <c r="F38" s="1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8" t="s">
        <v>29</v>
      </c>
      <c r="C39" s="8"/>
      <c r="D39" s="9">
        <v>500000</v>
      </c>
      <c r="E39" s="10">
        <v>491000</v>
      </c>
      <c r="F39" s="15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8"/>
      <c r="C40" s="8"/>
      <c r="D40" s="9"/>
      <c r="E40" s="10"/>
      <c r="F40" s="15"/>
      <c r="G40" s="8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5" t="s">
        <v>30</v>
      </c>
      <c r="C41" s="5"/>
      <c r="D41" s="9"/>
      <c r="E41" s="10"/>
      <c r="F41" s="15"/>
      <c r="G41" s="8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8" t="s">
        <v>31</v>
      </c>
      <c r="C42" s="8"/>
      <c r="D42" s="9"/>
      <c r="E42" s="10">
        <v>147000</v>
      </c>
      <c r="F42" s="15"/>
      <c r="G42" s="8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2" t="s">
        <v>32</v>
      </c>
      <c r="C43" s="12"/>
      <c r="D43" s="13">
        <v>147000</v>
      </c>
      <c r="E43" s="14">
        <f>'Estado de Resultados'!E27</f>
        <v>212000</v>
      </c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8" t="s">
        <v>33</v>
      </c>
      <c r="C44" s="8"/>
      <c r="D44" s="9">
        <f t="shared" ref="D44:E44" si="4">SUM(D39:D43)</f>
        <v>647000</v>
      </c>
      <c r="E44" s="9">
        <f t="shared" si="4"/>
        <v>850000</v>
      </c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8"/>
      <c r="C45" s="18"/>
      <c r="D45" s="19"/>
      <c r="E45" s="20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1" t="s">
        <v>34</v>
      </c>
      <c r="C46" s="21"/>
      <c r="D46" s="22">
        <f t="shared" ref="D46:E46" si="5">+D44+D35</f>
        <v>1024000</v>
      </c>
      <c r="E46" s="22">
        <f t="shared" si="5"/>
        <v>1311000</v>
      </c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H3"/>
    <mergeCell ref="B4:H4"/>
  </mergeCells>
  <conditionalFormatting sqref="D27">
    <cfRule type="cellIs" dxfId="8" priority="1" operator="equal">
      <formula>$D$46</formula>
    </cfRule>
  </conditionalFormatting>
  <conditionalFormatting sqref="D46">
    <cfRule type="cellIs" dxfId="7" priority="2" operator="equal">
      <formula>$D$27</formula>
    </cfRule>
  </conditionalFormatting>
  <conditionalFormatting sqref="E27">
    <cfRule type="cellIs" dxfId="6" priority="3" operator="equal">
      <formula>$E$46</formula>
    </cfRule>
  </conditionalFormatting>
  <conditionalFormatting sqref="E46">
    <cfRule type="cellIs" dxfId="5" priority="4" operator="equal">
      <formula>$E$27</formula>
    </cfRule>
  </conditionalFormatting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0:L1009"/>
  <sheetViews>
    <sheetView showGridLines="0" tabSelected="1" zoomScale="63" zoomScaleNormal="107" workbookViewId="0">
      <selection activeCell="Q17" sqref="Q17"/>
    </sheetView>
  </sheetViews>
  <sheetFormatPr baseColWidth="10" defaultColWidth="14.44140625" defaultRowHeight="15" customHeight="1"/>
  <cols>
    <col min="1" max="1" width="10.6640625" customWidth="1"/>
    <col min="2" max="2" width="31.33203125" customWidth="1"/>
    <col min="3" max="3" width="21.88671875" customWidth="1"/>
    <col min="4" max="5" width="12.33203125" bestFit="1" customWidth="1"/>
    <col min="6" max="6" width="17.88671875" customWidth="1"/>
    <col min="7" max="7" width="21.44140625" customWidth="1"/>
    <col min="8" max="8" width="11.88671875" customWidth="1"/>
    <col min="9" max="26" width="10.6640625" customWidth="1"/>
  </cols>
  <sheetData>
    <row r="10" spans="2:9" ht="14.4"/>
    <row r="11" spans="2:9" ht="14.4">
      <c r="B11" s="69" t="s">
        <v>106</v>
      </c>
      <c r="C11" s="70"/>
      <c r="D11" s="70"/>
      <c r="E11" s="70"/>
      <c r="F11" s="70"/>
      <c r="G11" s="70"/>
      <c r="H11" s="70"/>
    </row>
    <row r="12" spans="2:9" ht="15" customHeight="1">
      <c r="B12" s="70"/>
      <c r="C12" s="70"/>
      <c r="D12" s="70"/>
      <c r="E12" s="70"/>
      <c r="F12" s="70"/>
      <c r="G12" s="70"/>
      <c r="H12" s="70"/>
    </row>
    <row r="13" spans="2:9" ht="14.4">
      <c r="B13" s="71" t="s">
        <v>0</v>
      </c>
      <c r="C13" s="72"/>
      <c r="D13" s="72"/>
      <c r="E13" s="72"/>
      <c r="F13" s="72"/>
      <c r="G13" s="72"/>
      <c r="H13" s="72"/>
    </row>
    <row r="14" spans="2:9" ht="22.8">
      <c r="B14" s="3" t="s">
        <v>1</v>
      </c>
      <c r="C14" s="3"/>
      <c r="D14" s="4"/>
      <c r="E14" s="4"/>
      <c r="F14" s="4"/>
      <c r="G14" s="4"/>
    </row>
    <row r="15" spans="2:9" ht="22.8">
      <c r="B15" s="5" t="s">
        <v>2</v>
      </c>
      <c r="C15" s="5"/>
      <c r="D15" s="6">
        <v>44196</v>
      </c>
      <c r="E15" s="6">
        <v>44561</v>
      </c>
      <c r="F15" s="7" t="s">
        <v>35</v>
      </c>
      <c r="G15" s="1" t="s">
        <v>36</v>
      </c>
      <c r="I15" s="59"/>
    </row>
    <row r="16" spans="2:9" ht="16.2">
      <c r="B16" s="8" t="s">
        <v>3</v>
      </c>
      <c r="C16" s="8"/>
      <c r="D16" s="9">
        <v>20000</v>
      </c>
      <c r="E16" s="10">
        <v>45000</v>
      </c>
      <c r="F16" s="11"/>
      <c r="I16" s="60" t="s">
        <v>108</v>
      </c>
    </row>
    <row r="17" spans="2:12" ht="16.2">
      <c r="B17" s="8" t="s">
        <v>4</v>
      </c>
      <c r="C17" s="8"/>
      <c r="D17" s="9">
        <v>61000</v>
      </c>
      <c r="E17" s="10">
        <v>152000</v>
      </c>
      <c r="F17" s="11"/>
      <c r="I17" s="60" t="s">
        <v>109</v>
      </c>
    </row>
    <row r="18" spans="2:12" ht="16.2">
      <c r="B18" s="8" t="s">
        <v>5</v>
      </c>
      <c r="C18" s="8" t="s">
        <v>37</v>
      </c>
      <c r="D18" s="9">
        <v>72000</v>
      </c>
      <c r="E18" s="10">
        <v>105000</v>
      </c>
      <c r="F18" s="11">
        <f t="shared" ref="F18:F20" si="0">E18-D18</f>
        <v>33000</v>
      </c>
      <c r="I18" s="60" t="s">
        <v>110</v>
      </c>
    </row>
    <row r="19" spans="2:12" ht="15.6">
      <c r="B19" s="8" t="s">
        <v>6</v>
      </c>
      <c r="C19" s="8" t="s">
        <v>37</v>
      </c>
      <c r="D19" s="9">
        <v>140000</v>
      </c>
      <c r="E19" s="10">
        <v>210000</v>
      </c>
      <c r="F19" s="11">
        <f t="shared" si="0"/>
        <v>70000</v>
      </c>
      <c r="I19" s="60"/>
    </row>
    <row r="20" spans="2:12" ht="19.8">
      <c r="B20" s="8" t="s">
        <v>7</v>
      </c>
      <c r="C20" s="8" t="s">
        <v>38</v>
      </c>
      <c r="D20" s="9">
        <v>47000</v>
      </c>
      <c r="E20" s="10">
        <v>52000</v>
      </c>
      <c r="F20" s="11">
        <f t="shared" si="0"/>
        <v>5000</v>
      </c>
      <c r="I20" s="63" t="s">
        <v>107</v>
      </c>
      <c r="J20" s="64"/>
      <c r="K20" s="64"/>
      <c r="L20" s="65"/>
    </row>
    <row r="21" spans="2:12" ht="16.2">
      <c r="B21" s="12"/>
      <c r="C21" s="12"/>
      <c r="D21" s="13"/>
      <c r="E21" s="14"/>
      <c r="F21" s="15"/>
      <c r="G21" s="10">
        <f>D21-E21</f>
        <v>0</v>
      </c>
      <c r="I21" s="61" t="s">
        <v>111</v>
      </c>
    </row>
    <row r="22" spans="2:12" ht="16.2">
      <c r="B22" s="8" t="s">
        <v>8</v>
      </c>
      <c r="C22" s="8"/>
      <c r="D22" s="9">
        <f t="shared" ref="D22:E22" si="1">SUM(D16:D21)</f>
        <v>340000</v>
      </c>
      <c r="E22" s="9">
        <f t="shared" si="1"/>
        <v>564000</v>
      </c>
      <c r="F22" s="15"/>
      <c r="I22" s="60" t="s">
        <v>112</v>
      </c>
    </row>
    <row r="23" spans="2:12" ht="16.2">
      <c r="B23" s="8"/>
      <c r="C23" s="8"/>
      <c r="D23" s="9"/>
      <c r="E23" s="10"/>
      <c r="F23" s="15"/>
      <c r="I23" s="62" t="s">
        <v>113</v>
      </c>
    </row>
    <row r="24" spans="2:12" ht="18" customHeight="1">
      <c r="B24" s="5" t="s">
        <v>9</v>
      </c>
      <c r="C24" s="5"/>
      <c r="D24" s="9"/>
      <c r="E24" s="10"/>
      <c r="F24" s="15"/>
    </row>
    <row r="25" spans="2:12" ht="14.4">
      <c r="B25" s="8" t="s">
        <v>10</v>
      </c>
      <c r="C25" s="8" t="s">
        <v>39</v>
      </c>
      <c r="D25" s="9">
        <v>52000</v>
      </c>
      <c r="E25" s="10">
        <v>50000</v>
      </c>
      <c r="F25" s="15"/>
      <c r="G25" s="10">
        <f>D25-E25</f>
        <v>2000</v>
      </c>
    </row>
    <row r="26" spans="2:12" ht="14.4">
      <c r="B26" s="8" t="s">
        <v>11</v>
      </c>
      <c r="C26" s="8" t="s">
        <v>37</v>
      </c>
      <c r="D26" s="16">
        <v>-18000</v>
      </c>
      <c r="E26" s="17">
        <v>-20000</v>
      </c>
      <c r="F26" s="11">
        <f>D26-E26</f>
        <v>2000</v>
      </c>
    </row>
    <row r="27" spans="2:12" ht="14.4">
      <c r="B27" s="8" t="s">
        <v>12</v>
      </c>
      <c r="C27" s="8" t="s">
        <v>39</v>
      </c>
      <c r="D27" s="9">
        <v>104000</v>
      </c>
      <c r="E27" s="10">
        <v>183000</v>
      </c>
      <c r="F27" s="11">
        <f>E27-D27</f>
        <v>79000</v>
      </c>
    </row>
    <row r="28" spans="2:12" ht="14.4">
      <c r="B28" s="8" t="s">
        <v>13</v>
      </c>
      <c r="C28" s="8" t="s">
        <v>37</v>
      </c>
      <c r="D28" s="16">
        <v>-12000</v>
      </c>
      <c r="E28" s="17">
        <v>-32000</v>
      </c>
      <c r="F28" s="11">
        <f>D28-E28</f>
        <v>20000</v>
      </c>
    </row>
    <row r="29" spans="2:12" ht="14.4">
      <c r="B29" s="8" t="s">
        <v>14</v>
      </c>
      <c r="C29" s="8" t="s">
        <v>39</v>
      </c>
      <c r="D29" s="9">
        <v>200000</v>
      </c>
      <c r="E29" s="10">
        <v>270000</v>
      </c>
      <c r="F29" s="11">
        <f>E29-D29</f>
        <v>70000</v>
      </c>
      <c r="G29" s="10"/>
    </row>
    <row r="30" spans="2:12" ht="15.75" customHeight="1">
      <c r="B30" s="8" t="s">
        <v>15</v>
      </c>
      <c r="C30" s="8" t="s">
        <v>37</v>
      </c>
      <c r="D30" s="16">
        <v>-126000</v>
      </c>
      <c r="E30" s="17">
        <v>-149000</v>
      </c>
      <c r="F30" s="11">
        <f>D30-E30</f>
        <v>23000</v>
      </c>
    </row>
    <row r="31" spans="2:12" ht="15.75" customHeight="1">
      <c r="B31" s="8" t="s">
        <v>16</v>
      </c>
      <c r="C31" s="8" t="s">
        <v>39</v>
      </c>
      <c r="D31" s="9">
        <v>280000</v>
      </c>
      <c r="E31" s="10">
        <v>340000</v>
      </c>
      <c r="F31" s="11">
        <f>E31-D31</f>
        <v>60000</v>
      </c>
    </row>
    <row r="32" spans="2:12" ht="15.75" customHeight="1">
      <c r="B32" s="8" t="s">
        <v>17</v>
      </c>
      <c r="C32" s="8" t="s">
        <v>37</v>
      </c>
      <c r="D32" s="16">
        <v>-27000</v>
      </c>
      <c r="E32" s="17">
        <v>-50000</v>
      </c>
      <c r="F32" s="11">
        <f>D32-E32</f>
        <v>23000</v>
      </c>
    </row>
    <row r="33" spans="2:8" ht="15.75" customHeight="1">
      <c r="B33" s="12" t="s">
        <v>18</v>
      </c>
      <c r="C33" s="12" t="s">
        <v>39</v>
      </c>
      <c r="D33" s="13">
        <v>231000</v>
      </c>
      <c r="E33" s="14">
        <v>155000</v>
      </c>
      <c r="F33" s="15"/>
      <c r="G33" s="10">
        <f>D33-E33</f>
        <v>76000</v>
      </c>
    </row>
    <row r="34" spans="2:8" ht="15.75" customHeight="1">
      <c r="B34" s="8" t="s">
        <v>19</v>
      </c>
      <c r="C34" s="8"/>
      <c r="D34" s="9">
        <f t="shared" ref="D34:E34" si="2">SUM(D25:D33)</f>
        <v>684000</v>
      </c>
      <c r="E34" s="9">
        <f t="shared" si="2"/>
        <v>747000</v>
      </c>
      <c r="F34" s="15"/>
    </row>
    <row r="35" spans="2:8" ht="9" customHeight="1">
      <c r="B35" s="18"/>
      <c r="C35" s="18"/>
      <c r="D35" s="19"/>
      <c r="E35" s="20"/>
      <c r="F35" s="15"/>
    </row>
    <row r="36" spans="2:8" ht="15.75" customHeight="1">
      <c r="B36" s="21" t="s">
        <v>20</v>
      </c>
      <c r="C36" s="21"/>
      <c r="D36" s="22">
        <f t="shared" ref="D36:E36" si="3">+D22+D34</f>
        <v>1024000</v>
      </c>
      <c r="E36" s="22">
        <f t="shared" si="3"/>
        <v>1311000</v>
      </c>
      <c r="F36" s="15"/>
    </row>
    <row r="37" spans="2:8" ht="6" customHeight="1">
      <c r="E37" s="14"/>
      <c r="F37" s="15"/>
    </row>
    <row r="38" spans="2:8" ht="24" customHeight="1">
      <c r="B38" s="23" t="s">
        <v>21</v>
      </c>
      <c r="C38" s="23"/>
      <c r="D38" s="24"/>
      <c r="E38" s="25"/>
      <c r="F38" s="15"/>
    </row>
    <row r="39" spans="2:8" ht="4.5" customHeight="1">
      <c r="B39" s="8"/>
      <c r="C39" s="8"/>
      <c r="D39" s="9"/>
      <c r="E39" s="9"/>
      <c r="F39" s="15"/>
    </row>
    <row r="40" spans="2:8" ht="15.75" customHeight="1">
      <c r="B40" s="8" t="s">
        <v>22</v>
      </c>
      <c r="C40" s="8" t="s">
        <v>37</v>
      </c>
      <c r="D40" s="9">
        <v>126000</v>
      </c>
      <c r="E40" s="10">
        <v>228000</v>
      </c>
      <c r="G40" s="26">
        <f t="shared" ref="G40:G41" si="4">E40-D40</f>
        <v>102000</v>
      </c>
    </row>
    <row r="41" spans="2:8" ht="15.75" customHeight="1">
      <c r="B41" s="8" t="s">
        <v>23</v>
      </c>
      <c r="C41" s="8" t="s">
        <v>38</v>
      </c>
      <c r="D41" s="9">
        <v>100000</v>
      </c>
      <c r="E41" s="10">
        <v>147000</v>
      </c>
      <c r="G41" s="26">
        <f t="shared" si="4"/>
        <v>47000</v>
      </c>
    </row>
    <row r="42" spans="2:8" ht="15.75" customHeight="1">
      <c r="B42" s="8" t="s">
        <v>24</v>
      </c>
      <c r="C42" s="8" t="s">
        <v>37</v>
      </c>
      <c r="D42" s="9">
        <f>46000-28000</f>
        <v>18000</v>
      </c>
      <c r="E42" s="10">
        <f>8000-6000</f>
        <v>2000</v>
      </c>
      <c r="F42" s="10">
        <f t="shared" ref="F42:F43" si="5">D42-E42</f>
        <v>16000</v>
      </c>
    </row>
    <row r="43" spans="2:8" ht="15.75" customHeight="1">
      <c r="B43" s="12" t="s">
        <v>25</v>
      </c>
      <c r="C43" s="12" t="s">
        <v>37</v>
      </c>
      <c r="D43" s="13">
        <v>133000</v>
      </c>
      <c r="E43" s="14">
        <v>84000</v>
      </c>
      <c r="F43" s="10">
        <f t="shared" si="5"/>
        <v>49000</v>
      </c>
    </row>
    <row r="44" spans="2:8" ht="15.75" customHeight="1">
      <c r="B44" s="8" t="s">
        <v>26</v>
      </c>
      <c r="C44" s="8"/>
      <c r="D44" s="9">
        <f t="shared" ref="D44:E44" si="6">SUM(D40:D43)</f>
        <v>377000</v>
      </c>
      <c r="E44" s="9">
        <f t="shared" si="6"/>
        <v>461000</v>
      </c>
      <c r="F44" s="7"/>
    </row>
    <row r="45" spans="2:8" ht="3.75" customHeight="1">
      <c r="B45" s="8"/>
      <c r="C45" s="8"/>
      <c r="D45" s="9"/>
      <c r="E45" s="10"/>
      <c r="F45" s="15"/>
    </row>
    <row r="46" spans="2:8" ht="23.25" customHeight="1">
      <c r="B46" s="5" t="s">
        <v>27</v>
      </c>
      <c r="C46" s="5"/>
      <c r="D46" s="9"/>
      <c r="E46" s="10"/>
      <c r="F46" s="15"/>
    </row>
    <row r="47" spans="2:8" ht="27" customHeight="1">
      <c r="B47" s="5" t="s">
        <v>28</v>
      </c>
      <c r="C47" s="5"/>
      <c r="D47" s="9"/>
      <c r="E47" s="10"/>
      <c r="F47" s="15"/>
    </row>
    <row r="48" spans="2:8" ht="15.75" customHeight="1">
      <c r="B48" s="8" t="s">
        <v>29</v>
      </c>
      <c r="C48" s="8" t="s">
        <v>38</v>
      </c>
      <c r="D48" s="9">
        <v>500000</v>
      </c>
      <c r="E48" s="10">
        <v>491000</v>
      </c>
      <c r="F48" s="15"/>
      <c r="G48" s="9">
        <f>D48-E48</f>
        <v>9000</v>
      </c>
      <c r="H48" s="9"/>
    </row>
    <row r="49" spans="2:8" ht="15.75" customHeight="1">
      <c r="B49" s="8"/>
      <c r="C49" s="8"/>
      <c r="D49" s="9"/>
      <c r="E49" s="10"/>
      <c r="F49" s="15"/>
      <c r="G49" s="8"/>
      <c r="H49" s="9"/>
    </row>
    <row r="50" spans="2:8" ht="30" customHeight="1">
      <c r="B50" s="5" t="s">
        <v>30</v>
      </c>
      <c r="C50" s="5"/>
      <c r="D50" s="9"/>
      <c r="E50" s="10"/>
      <c r="F50" s="15"/>
      <c r="G50" s="8"/>
      <c r="H50" s="9"/>
    </row>
    <row r="51" spans="2:8" ht="15.75" customHeight="1">
      <c r="B51" s="8" t="s">
        <v>31</v>
      </c>
      <c r="C51" s="8"/>
      <c r="D51" s="9"/>
      <c r="E51" s="10">
        <v>147000</v>
      </c>
      <c r="F51" s="15"/>
      <c r="G51" s="8"/>
      <c r="H51" s="9"/>
    </row>
    <row r="52" spans="2:8" ht="15.75" customHeight="1">
      <c r="B52" s="12" t="s">
        <v>32</v>
      </c>
      <c r="C52" s="12"/>
      <c r="D52" s="13">
        <v>147000</v>
      </c>
      <c r="E52" s="14">
        <f>'Estado de Resultados'!E27</f>
        <v>212000</v>
      </c>
      <c r="F52" s="26"/>
    </row>
    <row r="53" spans="2:8" ht="15.75" customHeight="1">
      <c r="B53" s="8" t="s">
        <v>33</v>
      </c>
      <c r="C53" s="8"/>
      <c r="D53" s="9">
        <f t="shared" ref="D53:E53" si="7">SUM(D48:D52)</f>
        <v>647000</v>
      </c>
      <c r="E53" s="9">
        <f t="shared" si="7"/>
        <v>850000</v>
      </c>
      <c r="F53" s="7"/>
    </row>
    <row r="54" spans="2:8" ht="15.75" customHeight="1">
      <c r="B54" s="18"/>
      <c r="C54" s="18"/>
      <c r="D54" s="19"/>
      <c r="E54" s="20"/>
      <c r="F54" s="7"/>
    </row>
    <row r="55" spans="2:8" ht="15.75" customHeight="1">
      <c r="B55" s="21" t="s">
        <v>34</v>
      </c>
      <c r="C55" s="21"/>
      <c r="D55" s="22">
        <f t="shared" ref="D55:E55" si="8">+D53+D44</f>
        <v>1024000</v>
      </c>
      <c r="E55" s="22">
        <f t="shared" si="8"/>
        <v>1311000</v>
      </c>
      <c r="F55" s="7"/>
    </row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2">
    <mergeCell ref="B11:H12"/>
    <mergeCell ref="B13:H13"/>
  </mergeCells>
  <conditionalFormatting sqref="D36">
    <cfRule type="cellIs" dxfId="4" priority="1" operator="equal">
      <formula>$D$55</formula>
    </cfRule>
  </conditionalFormatting>
  <conditionalFormatting sqref="D55">
    <cfRule type="cellIs" dxfId="3" priority="2" operator="equal">
      <formula>$D$36</formula>
    </cfRule>
  </conditionalFormatting>
  <conditionalFormatting sqref="E36">
    <cfRule type="cellIs" dxfId="2" priority="3" operator="equal">
      <formula>$E$55</formula>
    </cfRule>
  </conditionalFormatting>
  <conditionalFormatting sqref="E55">
    <cfRule type="cellIs" dxfId="1" priority="4" operator="equal">
      <formula>$E$36</formula>
    </cfRule>
  </conditionalFormatting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00"/>
  <sheetViews>
    <sheetView showGridLines="0" workbookViewId="0">
      <selection activeCell="C2" sqref="C2:E2"/>
    </sheetView>
  </sheetViews>
  <sheetFormatPr baseColWidth="10" defaultColWidth="14.44140625" defaultRowHeight="15" customHeight="1"/>
  <cols>
    <col min="1" max="2" width="10.6640625" customWidth="1"/>
    <col min="3" max="3" width="22.44140625" customWidth="1"/>
    <col min="4" max="4" width="27.6640625" customWidth="1"/>
    <col min="5" max="5" width="11.6640625" customWidth="1"/>
    <col min="6" max="26" width="10.6640625" customWidth="1"/>
  </cols>
  <sheetData>
    <row r="1" spans="2:5" ht="7.5" customHeight="1"/>
    <row r="2" spans="2:5" ht="14.4">
      <c r="B2" s="8"/>
      <c r="C2" s="73" t="s">
        <v>114</v>
      </c>
      <c r="D2" s="72"/>
      <c r="E2" s="72"/>
    </row>
    <row r="3" spans="2:5" ht="14.4">
      <c r="B3" s="8"/>
      <c r="C3" s="71" t="s">
        <v>40</v>
      </c>
      <c r="D3" s="72"/>
      <c r="E3" s="72"/>
    </row>
    <row r="4" spans="2:5" ht="14.4">
      <c r="B4" s="8"/>
      <c r="C4" s="8"/>
      <c r="D4" s="8"/>
      <c r="E4" s="2" t="s">
        <v>41</v>
      </c>
    </row>
    <row r="5" spans="2:5" ht="14.4">
      <c r="B5" s="8"/>
      <c r="C5" s="8" t="s">
        <v>42</v>
      </c>
      <c r="D5" s="8"/>
      <c r="E5" s="9">
        <v>2300000</v>
      </c>
    </row>
    <row r="6" spans="2:5" ht="12" customHeight="1">
      <c r="B6" s="27"/>
      <c r="C6" s="12"/>
      <c r="D6" s="12"/>
      <c r="E6" s="13"/>
    </row>
    <row r="7" spans="2:5" ht="14.4">
      <c r="B7" s="27" t="str">
        <f>IF(E7=0," ","Igual")</f>
        <v>Igual</v>
      </c>
      <c r="C7" s="28" t="s">
        <v>43</v>
      </c>
      <c r="D7" s="28"/>
      <c r="E7" s="29">
        <f>E5-E6</f>
        <v>2300000</v>
      </c>
    </row>
    <row r="8" spans="2:5" ht="14.4">
      <c r="B8" s="8"/>
      <c r="C8" s="8"/>
      <c r="D8" s="8"/>
      <c r="E8" s="9"/>
    </row>
    <row r="9" spans="2:5" ht="14.4">
      <c r="B9" s="27" t="str">
        <f t="shared" ref="B9:B10" si="0">IF(E9=0," ","(Más)")</f>
        <v>(Más)</v>
      </c>
      <c r="C9" s="8" t="s">
        <v>44</v>
      </c>
      <c r="D9" s="8"/>
      <c r="E9" s="9">
        <v>420000</v>
      </c>
    </row>
    <row r="10" spans="2:5" ht="14.4">
      <c r="B10" s="27" t="str">
        <f t="shared" si="0"/>
        <v>(Más)</v>
      </c>
      <c r="C10" s="12" t="s">
        <v>45</v>
      </c>
      <c r="D10" s="12"/>
      <c r="E10" s="13">
        <v>700000</v>
      </c>
    </row>
    <row r="11" spans="2:5" ht="14.4">
      <c r="B11" s="27" t="str">
        <f>IF(E11=0," ","Igual")</f>
        <v>Igual</v>
      </c>
      <c r="C11" s="30" t="s">
        <v>46</v>
      </c>
      <c r="D11" s="30"/>
      <c r="E11" s="31">
        <f>E9+E10</f>
        <v>1120000</v>
      </c>
    </row>
    <row r="12" spans="2:5" ht="8.25" customHeight="1">
      <c r="B12" s="8"/>
      <c r="C12" s="8"/>
      <c r="D12" s="8"/>
      <c r="E12" s="9"/>
    </row>
    <row r="13" spans="2:5" ht="14.4">
      <c r="B13" s="27" t="str">
        <f>IF(E13=0," ","Igual")</f>
        <v>Igual</v>
      </c>
      <c r="C13" s="32" t="s">
        <v>47</v>
      </c>
      <c r="D13" s="32"/>
      <c r="E13" s="33">
        <f>E7-E11</f>
        <v>1180000</v>
      </c>
    </row>
    <row r="14" spans="2:5" ht="18" customHeight="1">
      <c r="B14" s="8"/>
      <c r="C14" s="8"/>
      <c r="D14" s="8"/>
      <c r="E14" s="9"/>
    </row>
    <row r="15" spans="2:5" ht="14.4">
      <c r="B15" s="27" t="str">
        <f t="shared" ref="B15:B16" si="1">IF(E15=0," ","(Más)")</f>
        <v>(Más)</v>
      </c>
      <c r="C15" s="8" t="s">
        <v>48</v>
      </c>
      <c r="D15" s="8"/>
      <c r="E15" s="9">
        <v>452000</v>
      </c>
    </row>
    <row r="16" spans="2:5" ht="14.4">
      <c r="B16" s="27" t="str">
        <f t="shared" si="1"/>
        <v>(Más)</v>
      </c>
      <c r="C16" s="12" t="s">
        <v>49</v>
      </c>
      <c r="D16" s="12"/>
      <c r="E16" s="13">
        <v>428000</v>
      </c>
    </row>
    <row r="17" spans="2:5" ht="14.4">
      <c r="B17" s="27" t="str">
        <f>IF(E17=0," ","Igual")</f>
        <v>Igual</v>
      </c>
      <c r="C17" s="28" t="s">
        <v>50</v>
      </c>
      <c r="D17" s="28"/>
      <c r="E17" s="29">
        <f>+E15+E16</f>
        <v>880000</v>
      </c>
    </row>
    <row r="18" spans="2:5" ht="14.4">
      <c r="B18" s="8"/>
      <c r="C18" s="8"/>
      <c r="D18" s="8"/>
      <c r="E18" s="8"/>
    </row>
    <row r="19" spans="2:5" ht="14.4">
      <c r="B19" s="27" t="str">
        <f>IF(E19=0," ","Igual")</f>
        <v>Igual</v>
      </c>
      <c r="C19" s="34" t="s">
        <v>51</v>
      </c>
      <c r="D19" s="34"/>
      <c r="E19" s="25">
        <f>E13-E17</f>
        <v>300000</v>
      </c>
    </row>
    <row r="20" spans="2:5" ht="14.4">
      <c r="B20" s="27"/>
      <c r="C20" s="8"/>
      <c r="D20" s="8"/>
      <c r="E20" s="9"/>
    </row>
    <row r="21" spans="2:5" ht="15.75" customHeight="1">
      <c r="B21" s="27" t="s">
        <v>52</v>
      </c>
      <c r="C21" s="8" t="s">
        <v>53</v>
      </c>
      <c r="D21" s="8"/>
      <c r="E21" s="9">
        <v>28000</v>
      </c>
    </row>
    <row r="22" spans="2:5" ht="15.75" customHeight="1">
      <c r="B22" s="27" t="s">
        <v>54</v>
      </c>
      <c r="C22" s="8" t="s">
        <v>55</v>
      </c>
      <c r="D22" s="8"/>
      <c r="E22" s="9">
        <v>50000</v>
      </c>
    </row>
    <row r="23" spans="2:5" ht="15.75" customHeight="1">
      <c r="B23" s="27" t="str">
        <f>IF(E23=0," ","Igual")</f>
        <v>Igual</v>
      </c>
      <c r="C23" s="34" t="s">
        <v>56</v>
      </c>
      <c r="D23" s="34"/>
      <c r="E23" s="25">
        <f>E19+E21-E22</f>
        <v>278000</v>
      </c>
    </row>
    <row r="24" spans="2:5" ht="15.75" customHeight="1">
      <c r="B24" s="8"/>
    </row>
    <row r="25" spans="2:5" ht="15.75" customHeight="1">
      <c r="B25" s="27" t="s">
        <v>54</v>
      </c>
      <c r="C25" s="27" t="s">
        <v>57</v>
      </c>
      <c r="D25" s="8"/>
      <c r="E25" s="9">
        <v>66000</v>
      </c>
    </row>
    <row r="26" spans="2:5" ht="15.75" customHeight="1">
      <c r="B26" s="8"/>
      <c r="C26" s="8"/>
      <c r="D26" s="8"/>
      <c r="E26" s="9"/>
    </row>
    <row r="27" spans="2:5" ht="15.75" customHeight="1">
      <c r="B27" s="27" t="str">
        <f>IF(E27=0," ","Igual")</f>
        <v>Igual</v>
      </c>
      <c r="C27" s="35" t="s">
        <v>58</v>
      </c>
      <c r="D27" s="35"/>
      <c r="E27" s="36">
        <f>E23-E25</f>
        <v>212000</v>
      </c>
    </row>
    <row r="28" spans="2:5" ht="15.75" customHeight="1">
      <c r="B28" s="8"/>
      <c r="C28" s="8"/>
      <c r="D28" s="8"/>
      <c r="E28" s="8"/>
    </row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2:E2"/>
    <mergeCell ref="C3:E3"/>
  </mergeCells>
  <conditionalFormatting sqref="E27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3:I1013"/>
  <sheetViews>
    <sheetView showGridLines="0" workbookViewId="0">
      <selection sqref="A1:XFD30"/>
    </sheetView>
  </sheetViews>
  <sheetFormatPr baseColWidth="10" defaultColWidth="14.44140625" defaultRowHeight="15" customHeight="1"/>
  <cols>
    <col min="1" max="1" width="10.6640625" customWidth="1"/>
    <col min="2" max="2" width="10.88671875" bestFit="1" customWidth="1"/>
    <col min="3" max="3" width="39.33203125" customWidth="1"/>
    <col min="4" max="4" width="23.5546875" customWidth="1"/>
    <col min="5" max="6" width="10.5546875" customWidth="1"/>
    <col min="7" max="7" width="17" customWidth="1"/>
    <col min="8" max="26" width="10.6640625" customWidth="1"/>
  </cols>
  <sheetData>
    <row r="13" spans="2:9" ht="15" customHeight="1">
      <c r="I13" s="60" t="s">
        <v>115</v>
      </c>
    </row>
    <row r="14" spans="2:9" ht="15" customHeight="1">
      <c r="I14" s="60" t="s">
        <v>122</v>
      </c>
    </row>
    <row r="15" spans="2:9" ht="16.2">
      <c r="B15" s="73" t="s">
        <v>114</v>
      </c>
      <c r="C15" s="72"/>
      <c r="D15" s="72"/>
      <c r="E15" s="72"/>
      <c r="F15" s="72"/>
      <c r="G15" s="72"/>
      <c r="I15" s="60" t="s">
        <v>123</v>
      </c>
    </row>
    <row r="16" spans="2:9" ht="15.6">
      <c r="B16" s="77" t="s">
        <v>59</v>
      </c>
      <c r="C16" s="72"/>
      <c r="D16" s="72"/>
      <c r="E16" s="72"/>
      <c r="F16" s="72"/>
      <c r="G16" s="72"/>
      <c r="I16" s="60"/>
    </row>
    <row r="17" spans="2:9" ht="15.6">
      <c r="B17" s="37"/>
      <c r="C17" s="37"/>
      <c r="D17" s="37"/>
      <c r="E17" s="37"/>
      <c r="F17" s="37"/>
      <c r="G17" s="37"/>
      <c r="I17" s="60" t="s">
        <v>116</v>
      </c>
    </row>
    <row r="18" spans="2:9" ht="15.6">
      <c r="C18" s="38" t="s">
        <v>60</v>
      </c>
      <c r="D18" s="74" t="s">
        <v>41</v>
      </c>
      <c r="E18" s="75"/>
      <c r="F18" s="76"/>
      <c r="G18" s="39" t="s">
        <v>61</v>
      </c>
      <c r="I18" s="60"/>
    </row>
    <row r="19" spans="2:9" ht="16.2">
      <c r="C19" s="1"/>
      <c r="D19" s="40" t="s">
        <v>62</v>
      </c>
      <c r="E19" s="40" t="s">
        <v>63</v>
      </c>
      <c r="F19" s="41"/>
      <c r="G19" s="1"/>
      <c r="I19" s="62" t="s">
        <v>117</v>
      </c>
    </row>
    <row r="20" spans="2:9" ht="16.2">
      <c r="B20" s="1" t="s">
        <v>64</v>
      </c>
      <c r="C20" s="1" t="s">
        <v>42</v>
      </c>
      <c r="D20" s="42">
        <f>'Estado de Resultados'!E7</f>
        <v>2300000</v>
      </c>
      <c r="E20" s="42"/>
      <c r="F20" s="42"/>
      <c r="I20" s="62" t="s">
        <v>118</v>
      </c>
    </row>
    <row r="21" spans="2:9" ht="16.2">
      <c r="B21" s="4" t="s">
        <v>54</v>
      </c>
      <c r="C21" s="1" t="s">
        <v>65</v>
      </c>
      <c r="D21" s="42"/>
      <c r="E21" s="42">
        <f>'Balance General'!F18</f>
        <v>33000</v>
      </c>
      <c r="F21" s="42"/>
      <c r="I21" s="62" t="s">
        <v>119</v>
      </c>
    </row>
    <row r="22" spans="2:9" ht="15.6">
      <c r="C22" s="43" t="s">
        <v>66</v>
      </c>
      <c r="D22" s="44"/>
      <c r="E22" s="44"/>
      <c r="F22" s="44">
        <f>D20-E21</f>
        <v>2267000</v>
      </c>
      <c r="G22" s="39" t="s">
        <v>67</v>
      </c>
      <c r="I22" s="60"/>
    </row>
    <row r="23" spans="2:9" ht="16.2">
      <c r="D23" s="42"/>
      <c r="E23" s="42"/>
      <c r="F23" s="42"/>
      <c r="I23" s="60" t="s">
        <v>124</v>
      </c>
    </row>
    <row r="24" spans="2:9" ht="16.2">
      <c r="B24" s="1" t="s">
        <v>54</v>
      </c>
      <c r="C24" s="1" t="s">
        <v>68</v>
      </c>
      <c r="D24" s="42"/>
      <c r="E24" s="42">
        <f>'Estado de Resultados'!E11</f>
        <v>1120000</v>
      </c>
      <c r="F24" s="42"/>
      <c r="I24" s="62" t="s">
        <v>125</v>
      </c>
    </row>
    <row r="25" spans="2:9" ht="15.6">
      <c r="B25" s="1" t="s">
        <v>54</v>
      </c>
      <c r="C25" s="1" t="s">
        <v>69</v>
      </c>
      <c r="D25" s="42"/>
      <c r="E25" s="42">
        <f>'Balance General'!F19</f>
        <v>70000</v>
      </c>
      <c r="F25" s="42"/>
      <c r="I25" s="60" t="s">
        <v>120</v>
      </c>
    </row>
    <row r="26" spans="2:9" ht="16.2">
      <c r="B26" s="4" t="s">
        <v>52</v>
      </c>
      <c r="C26" s="1" t="s">
        <v>70</v>
      </c>
      <c r="D26" s="42">
        <f>'Balance General'!G40</f>
        <v>102000</v>
      </c>
      <c r="E26" s="42"/>
      <c r="F26" s="42"/>
      <c r="I26" s="60" t="s">
        <v>126</v>
      </c>
    </row>
    <row r="27" spans="2:9" ht="16.2">
      <c r="B27" s="1" t="s">
        <v>71</v>
      </c>
      <c r="C27" s="43" t="s">
        <v>72</v>
      </c>
      <c r="D27" s="44"/>
      <c r="E27" s="44"/>
      <c r="F27" s="44">
        <f>D26-E24-E25</f>
        <v>-1088000</v>
      </c>
      <c r="G27" s="39" t="s">
        <v>67</v>
      </c>
      <c r="I27" s="62" t="s">
        <v>127</v>
      </c>
    </row>
    <row r="28" spans="2:9" ht="15.6">
      <c r="D28" s="42"/>
      <c r="E28" s="42"/>
      <c r="F28" s="42"/>
      <c r="I28" s="60" t="s">
        <v>121</v>
      </c>
    </row>
    <row r="29" spans="2:9" ht="14.4">
      <c r="B29" s="1" t="s">
        <v>54</v>
      </c>
      <c r="C29" s="1" t="s">
        <v>73</v>
      </c>
      <c r="D29" s="45"/>
      <c r="E29" s="42">
        <f>'Estado de Resultados'!E15</f>
        <v>452000</v>
      </c>
      <c r="F29" s="42"/>
    </row>
    <row r="30" spans="2:9" ht="14.4">
      <c r="B30" s="1" t="s">
        <v>54</v>
      </c>
      <c r="C30" s="1" t="s">
        <v>74</v>
      </c>
      <c r="D30" s="45"/>
      <c r="E30" s="42">
        <f>'Estado de Resultados'!E16</f>
        <v>428000</v>
      </c>
      <c r="F30" s="42"/>
    </row>
    <row r="31" spans="2:9" ht="14.4">
      <c r="B31" s="1" t="s">
        <v>64</v>
      </c>
      <c r="C31" s="1" t="s">
        <v>53</v>
      </c>
      <c r="D31" s="42">
        <f>'Estado de Resultados'!E21</f>
        <v>28000</v>
      </c>
      <c r="E31" s="42"/>
      <c r="F31" s="42"/>
    </row>
    <row r="32" spans="2:9" ht="14.4">
      <c r="B32" s="1" t="s">
        <v>54</v>
      </c>
      <c r="C32" s="1" t="s">
        <v>55</v>
      </c>
      <c r="D32" s="45"/>
      <c r="E32" s="42">
        <f>'Estado de Resultados'!E22</f>
        <v>50000</v>
      </c>
      <c r="F32" s="42"/>
    </row>
    <row r="33" spans="2:7" ht="14.4">
      <c r="B33" s="4" t="s">
        <v>64</v>
      </c>
      <c r="C33" s="1" t="s">
        <v>75</v>
      </c>
      <c r="D33" s="42">
        <f>'Balance General'!F26+'Balance General'!F28+'Balance General'!F30+'Balance General'!F32</f>
        <v>68000</v>
      </c>
      <c r="E33" s="42"/>
      <c r="F33" s="42"/>
    </row>
    <row r="34" spans="2:7" ht="15.75" customHeight="1">
      <c r="C34" s="43" t="s">
        <v>76</v>
      </c>
      <c r="D34" s="44"/>
      <c r="E34" s="44"/>
      <c r="F34" s="44">
        <f>D31+D33-E29-E30-E32</f>
        <v>-834000</v>
      </c>
      <c r="G34" s="39" t="s">
        <v>67</v>
      </c>
    </row>
    <row r="35" spans="2:7" ht="15.75" customHeight="1">
      <c r="D35" s="42"/>
      <c r="E35" s="42"/>
      <c r="F35" s="42"/>
    </row>
    <row r="36" spans="2:7" ht="15.75" customHeight="1">
      <c r="D36" s="42"/>
      <c r="E36" s="42"/>
      <c r="F36" s="42"/>
    </row>
    <row r="37" spans="2:7" ht="15.75" customHeight="1">
      <c r="B37" s="1" t="s">
        <v>77</v>
      </c>
      <c r="C37" s="1" t="s">
        <v>7</v>
      </c>
      <c r="D37" s="45"/>
      <c r="E37" s="42">
        <f>'Balance General'!F20</f>
        <v>5000</v>
      </c>
      <c r="F37" s="42"/>
      <c r="G37" s="1" t="s">
        <v>78</v>
      </c>
    </row>
    <row r="38" spans="2:7" ht="15.75" hidden="1" customHeight="1">
      <c r="B38" s="1" t="s">
        <v>79</v>
      </c>
      <c r="C38" s="1" t="s">
        <v>80</v>
      </c>
      <c r="D38" s="42">
        <f>'Balance General'!G21</f>
        <v>0</v>
      </c>
      <c r="E38" s="45"/>
      <c r="F38" s="42"/>
      <c r="G38" s="1" t="s">
        <v>67</v>
      </c>
    </row>
    <row r="39" spans="2:7" ht="15.75" customHeight="1">
      <c r="B39" s="1" t="s">
        <v>79</v>
      </c>
      <c r="C39" s="1" t="s">
        <v>10</v>
      </c>
      <c r="D39" s="42">
        <f>'Balance General'!G25</f>
        <v>2000</v>
      </c>
      <c r="E39" s="45"/>
      <c r="F39" s="42"/>
      <c r="G39" s="1" t="s">
        <v>81</v>
      </c>
    </row>
    <row r="40" spans="2:7" ht="15.75" customHeight="1">
      <c r="B40" s="1" t="s">
        <v>77</v>
      </c>
      <c r="C40" s="1" t="s">
        <v>82</v>
      </c>
      <c r="D40" s="45"/>
      <c r="E40" s="42">
        <f>'Balance General'!F27</f>
        <v>79000</v>
      </c>
      <c r="F40" s="42"/>
      <c r="G40" s="1" t="s">
        <v>81</v>
      </c>
    </row>
    <row r="41" spans="2:7" ht="15.75" customHeight="1">
      <c r="B41" s="1" t="s">
        <v>77</v>
      </c>
      <c r="C41" s="1" t="s">
        <v>83</v>
      </c>
      <c r="D41" s="45"/>
      <c r="E41" s="42">
        <f>'Balance General'!F29</f>
        <v>70000</v>
      </c>
      <c r="F41" s="42"/>
      <c r="G41" s="1" t="s">
        <v>81</v>
      </c>
    </row>
    <row r="42" spans="2:7" ht="15.75" customHeight="1">
      <c r="B42" s="1" t="s">
        <v>77</v>
      </c>
      <c r="C42" s="1" t="s">
        <v>16</v>
      </c>
      <c r="D42" s="45"/>
      <c r="E42" s="42">
        <f>'Balance General'!F31</f>
        <v>60000</v>
      </c>
      <c r="F42" s="42"/>
      <c r="G42" s="1" t="s">
        <v>81</v>
      </c>
    </row>
    <row r="43" spans="2:7" ht="15.75" customHeight="1">
      <c r="B43" s="1" t="s">
        <v>79</v>
      </c>
      <c r="C43" s="1" t="s">
        <v>18</v>
      </c>
      <c r="D43" s="42">
        <f>'Balance General'!G33</f>
        <v>76000</v>
      </c>
      <c r="E43" s="45"/>
      <c r="F43" s="42"/>
      <c r="G43" s="1" t="s">
        <v>81</v>
      </c>
    </row>
    <row r="44" spans="2:7" ht="15.75" customHeight="1">
      <c r="B44" s="1" t="s">
        <v>77</v>
      </c>
      <c r="C44" s="1" t="s">
        <v>23</v>
      </c>
      <c r="D44" s="42">
        <f>'Balance General'!G41</f>
        <v>47000</v>
      </c>
      <c r="E44" s="45"/>
      <c r="F44" s="42"/>
      <c r="G44" s="1" t="s">
        <v>78</v>
      </c>
    </row>
    <row r="45" spans="2:7" ht="15.75" customHeight="1">
      <c r="B45" s="1" t="s">
        <v>79</v>
      </c>
      <c r="C45" s="1" t="s">
        <v>24</v>
      </c>
      <c r="D45" s="45"/>
      <c r="E45" s="42">
        <f>'Balance General'!F42</f>
        <v>16000</v>
      </c>
      <c r="F45" s="42"/>
      <c r="G45" s="1" t="s">
        <v>67</v>
      </c>
    </row>
    <row r="46" spans="2:7" ht="15.75" customHeight="1">
      <c r="B46" s="1" t="s">
        <v>79</v>
      </c>
      <c r="C46" s="1" t="s">
        <v>25</v>
      </c>
      <c r="D46" s="45"/>
      <c r="E46" s="42">
        <f>'Balance General'!F43</f>
        <v>49000</v>
      </c>
      <c r="F46" s="45"/>
      <c r="G46" s="1" t="s">
        <v>67</v>
      </c>
    </row>
    <row r="47" spans="2:7" ht="15.75" customHeight="1">
      <c r="B47" s="1" t="s">
        <v>79</v>
      </c>
      <c r="C47" s="1" t="s">
        <v>29</v>
      </c>
      <c r="D47" s="45"/>
      <c r="E47" s="42">
        <f>'Balance General'!G48</f>
        <v>9000</v>
      </c>
      <c r="F47" s="45"/>
      <c r="G47" s="1" t="s">
        <v>78</v>
      </c>
    </row>
    <row r="48" spans="2:7" ht="15.75" customHeight="1">
      <c r="B48" s="4" t="s">
        <v>77</v>
      </c>
      <c r="C48" s="4" t="s">
        <v>84</v>
      </c>
      <c r="D48" s="46"/>
      <c r="E48" s="47">
        <f>'Estado de Resultados'!E25</f>
        <v>66000</v>
      </c>
      <c r="F48" s="46"/>
      <c r="G48" s="1" t="s">
        <v>67</v>
      </c>
    </row>
    <row r="49" spans="3:6" ht="15.75" customHeight="1">
      <c r="C49" s="1"/>
      <c r="D49" s="10"/>
      <c r="E49" s="10"/>
      <c r="F49" s="10">
        <f>SUM(D37:D48)-SUM(E37:E48)</f>
        <v>-229000</v>
      </c>
    </row>
    <row r="50" spans="3:6" ht="15.75" customHeight="1">
      <c r="C50" s="1" t="s">
        <v>85</v>
      </c>
      <c r="D50" s="10">
        <f>F22+F27+F34+F49</f>
        <v>116000</v>
      </c>
      <c r="E50" s="10"/>
      <c r="F50" s="10"/>
    </row>
    <row r="51" spans="3:6" ht="15.75" customHeight="1">
      <c r="C51" s="48" t="s">
        <v>86</v>
      </c>
      <c r="D51" s="10">
        <f>'Balance General'!D16+'Balance General'!D17</f>
        <v>81000</v>
      </c>
      <c r="E51" s="10"/>
    </row>
    <row r="52" spans="3:6" ht="15.75" customHeight="1">
      <c r="C52" s="1" t="s">
        <v>87</v>
      </c>
      <c r="D52" s="49">
        <f>D50+D51</f>
        <v>197000</v>
      </c>
      <c r="E52" s="10"/>
    </row>
    <row r="53" spans="3:6" ht="15.75" customHeight="1">
      <c r="D53" s="10"/>
      <c r="E53" s="10"/>
    </row>
    <row r="54" spans="3:6" ht="15.75" customHeight="1"/>
    <row r="55" spans="3:6" ht="15.75" customHeight="1"/>
    <row r="56" spans="3:6" ht="15.75" customHeight="1"/>
    <row r="57" spans="3:6" ht="15.75" customHeight="1"/>
    <row r="58" spans="3:6" ht="15.75" customHeight="1"/>
    <row r="59" spans="3:6" ht="15.75" customHeight="1"/>
    <row r="60" spans="3:6" ht="15.75" customHeight="1"/>
    <row r="61" spans="3:6" ht="15.75" customHeight="1"/>
    <row r="62" spans="3:6" ht="15.75" customHeight="1"/>
    <row r="63" spans="3:6" ht="15.75" customHeight="1"/>
    <row r="64" spans="3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3">
    <mergeCell ref="B15:G15"/>
    <mergeCell ref="D18:F18"/>
    <mergeCell ref="B16:G16"/>
  </mergeCells>
  <pageMargins left="0.70866141732283472" right="0.70866141732283472" top="0.74803149606299213" bottom="0.74803149606299213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G1013"/>
  <sheetViews>
    <sheetView showGridLines="0" topLeftCell="A28" zoomScale="79" zoomScaleNormal="79" workbookViewId="0">
      <selection activeCell="G42" sqref="G42"/>
    </sheetView>
  </sheetViews>
  <sheetFormatPr baseColWidth="10" defaultColWidth="14.44140625" defaultRowHeight="15" customHeight="1"/>
  <cols>
    <col min="1" max="1" width="10.6640625" customWidth="1"/>
    <col min="2" max="2" width="48.5546875" customWidth="1"/>
    <col min="3" max="3" width="13.109375" customWidth="1"/>
    <col min="4" max="26" width="10.6640625" customWidth="1"/>
  </cols>
  <sheetData>
    <row r="3" spans="2:7" ht="15" customHeight="1">
      <c r="F3" s="60"/>
    </row>
    <row r="4" spans="2:7" ht="15" customHeight="1">
      <c r="F4" s="60"/>
    </row>
    <row r="5" spans="2:7" ht="15" customHeight="1">
      <c r="F5" s="60"/>
    </row>
    <row r="6" spans="2:7" ht="15" customHeight="1">
      <c r="F6" s="60"/>
    </row>
    <row r="7" spans="2:7" ht="15" customHeight="1">
      <c r="F7" s="60"/>
    </row>
    <row r="8" spans="2:7" ht="15" customHeight="1">
      <c r="F8" s="60"/>
    </row>
    <row r="9" spans="2:7" ht="15" customHeight="1">
      <c r="F9" s="60"/>
    </row>
    <row r="10" spans="2:7" ht="15" customHeight="1">
      <c r="F10" s="60"/>
    </row>
    <row r="11" spans="2:7" ht="15" customHeight="1">
      <c r="F11" s="60"/>
    </row>
    <row r="12" spans="2:7" ht="15" customHeight="1">
      <c r="F12" s="60"/>
    </row>
    <row r="13" spans="2:7" ht="15" customHeight="1">
      <c r="F13" s="60"/>
    </row>
    <row r="14" spans="2:7" ht="15" customHeight="1">
      <c r="F14" s="60"/>
    </row>
    <row r="15" spans="2:7" ht="15" customHeight="1">
      <c r="B15" s="69" t="s">
        <v>114</v>
      </c>
      <c r="C15" s="72"/>
      <c r="D15" s="72"/>
      <c r="E15" s="50"/>
      <c r="F15" s="66"/>
      <c r="G15" s="50"/>
    </row>
    <row r="16" spans="2:7" ht="15" customHeight="1">
      <c r="B16" s="72"/>
      <c r="C16" s="72"/>
      <c r="D16" s="72"/>
      <c r="E16" s="50"/>
      <c r="F16" s="66"/>
      <c r="G16" s="50"/>
    </row>
    <row r="17" spans="2:7" ht="15.6">
      <c r="B17" s="77" t="s">
        <v>88</v>
      </c>
      <c r="C17" s="72"/>
      <c r="D17" s="72"/>
      <c r="E17" s="1"/>
      <c r="F17" s="67"/>
      <c r="G17" s="1"/>
    </row>
    <row r="18" spans="2:7" ht="16.2">
      <c r="B18" s="78" t="s">
        <v>89</v>
      </c>
      <c r="C18" s="72"/>
      <c r="D18" s="72"/>
      <c r="F18" s="60" t="s">
        <v>135</v>
      </c>
    </row>
    <row r="19" spans="2:7" ht="22.8">
      <c r="B19" s="5" t="s">
        <v>90</v>
      </c>
      <c r="F19" s="62" t="s">
        <v>136</v>
      </c>
    </row>
    <row r="20" spans="2:7" ht="15" customHeight="1">
      <c r="F20" s="68"/>
    </row>
    <row r="21" spans="2:7" ht="16.2">
      <c r="B21" s="1" t="s">
        <v>66</v>
      </c>
      <c r="C21" s="10">
        <f>'PAPEL DE TRABAJO Método Directo'!F22</f>
        <v>2267000</v>
      </c>
      <c r="D21" s="1" t="s">
        <v>91</v>
      </c>
      <c r="F21" s="62" t="s">
        <v>129</v>
      </c>
    </row>
    <row r="22" spans="2:7" ht="15.6">
      <c r="B22" s="1" t="s">
        <v>92</v>
      </c>
      <c r="C22" s="10">
        <f>'PAPEL DE TRABAJO Método Directo'!F27</f>
        <v>-1088000</v>
      </c>
      <c r="D22" s="1" t="s">
        <v>93</v>
      </c>
      <c r="F22" s="60" t="s">
        <v>130</v>
      </c>
    </row>
    <row r="23" spans="2:7" ht="15.6">
      <c r="B23" s="1" t="s">
        <v>76</v>
      </c>
      <c r="C23" s="10">
        <f>'PAPEL DE TRABAJO Método Directo'!F34</f>
        <v>-834000</v>
      </c>
      <c r="D23" s="1" t="s">
        <v>93</v>
      </c>
      <c r="F23" s="60"/>
    </row>
    <row r="24" spans="2:7" ht="16.2">
      <c r="B24" s="1" t="s">
        <v>80</v>
      </c>
      <c r="C24" s="10">
        <f>'Balance General'!G21</f>
        <v>0</v>
      </c>
      <c r="D24" s="1" t="s">
        <v>91</v>
      </c>
      <c r="F24" s="62" t="s">
        <v>128</v>
      </c>
    </row>
    <row r="25" spans="2:7" ht="15.6">
      <c r="B25" s="1" t="s">
        <v>94</v>
      </c>
      <c r="C25" s="10">
        <f>-'Balance General'!F42</f>
        <v>-16000</v>
      </c>
      <c r="D25" s="1" t="s">
        <v>93</v>
      </c>
      <c r="F25" s="60" t="s">
        <v>130</v>
      </c>
    </row>
    <row r="26" spans="2:7" ht="15.6">
      <c r="B26" s="1" t="s">
        <v>25</v>
      </c>
      <c r="C26" s="10">
        <f>-'Balance General'!F43</f>
        <v>-49000</v>
      </c>
      <c r="D26" s="1" t="s">
        <v>93</v>
      </c>
      <c r="F26" s="60"/>
    </row>
    <row r="27" spans="2:7" ht="16.2">
      <c r="B27" s="4" t="s">
        <v>84</v>
      </c>
      <c r="C27" s="14">
        <f>-'Estado de Resultados'!E25</f>
        <v>-66000</v>
      </c>
      <c r="D27" s="1" t="s">
        <v>93</v>
      </c>
      <c r="F27" s="62" t="s">
        <v>131</v>
      </c>
    </row>
    <row r="28" spans="2:7" ht="15.6">
      <c r="B28" s="51" t="s">
        <v>95</v>
      </c>
      <c r="C28" s="52">
        <f>SUM(C21:C27)</f>
        <v>214000</v>
      </c>
      <c r="F28" s="60" t="s">
        <v>130</v>
      </c>
    </row>
    <row r="29" spans="2:7" ht="8.25" customHeight="1">
      <c r="C29" s="10"/>
    </row>
    <row r="30" spans="2:7" ht="22.8">
      <c r="B30" s="5" t="s">
        <v>96</v>
      </c>
      <c r="C30" s="10"/>
      <c r="F30" s="60" t="s">
        <v>132</v>
      </c>
    </row>
    <row r="31" spans="2:7" ht="15.6">
      <c r="B31" s="1" t="s">
        <v>10</v>
      </c>
      <c r="C31" s="10">
        <f>'Balance General'!G25</f>
        <v>2000</v>
      </c>
      <c r="D31" s="1" t="s">
        <v>91</v>
      </c>
      <c r="F31" s="60"/>
    </row>
    <row r="32" spans="2:7" ht="14.4">
      <c r="B32" s="1" t="s">
        <v>12</v>
      </c>
      <c r="C32" s="10">
        <f>-'PAPEL DE TRABAJO Método Directo'!E40</f>
        <v>-79000</v>
      </c>
      <c r="D32" s="1" t="s">
        <v>93</v>
      </c>
    </row>
    <row r="33" spans="2:6" ht="15.6">
      <c r="B33" s="1" t="s">
        <v>97</v>
      </c>
      <c r="C33" s="10">
        <f>-'PAPEL DE TRABAJO Método Directo'!E41</f>
        <v>-70000</v>
      </c>
      <c r="D33" s="1" t="s">
        <v>93</v>
      </c>
      <c r="F33" s="60"/>
    </row>
    <row r="34" spans="2:6" ht="15.75" customHeight="1">
      <c r="B34" s="1" t="s">
        <v>16</v>
      </c>
      <c r="C34" s="10">
        <f>-'PAPEL DE TRABAJO Método Directo'!E42</f>
        <v>-60000</v>
      </c>
      <c r="D34" s="1" t="s">
        <v>93</v>
      </c>
      <c r="F34" s="60"/>
    </row>
    <row r="35" spans="2:6" ht="15.75" customHeight="1">
      <c r="B35" s="4" t="s">
        <v>18</v>
      </c>
      <c r="C35" s="14">
        <f>'PAPEL DE TRABAJO Método Directo'!D43</f>
        <v>76000</v>
      </c>
      <c r="D35" s="1" t="s">
        <v>91</v>
      </c>
      <c r="F35" s="60"/>
    </row>
    <row r="36" spans="2:6" ht="15.75" customHeight="1">
      <c r="B36" s="51" t="s">
        <v>98</v>
      </c>
      <c r="C36" s="52">
        <f>SUM(C31:C35)</f>
        <v>-131000</v>
      </c>
      <c r="F36" s="60"/>
    </row>
    <row r="37" spans="2:6" ht="7.5" customHeight="1">
      <c r="C37" s="10"/>
      <c r="F37" s="60"/>
    </row>
    <row r="38" spans="2:6" ht="15.75" customHeight="1">
      <c r="B38" s="53" t="s">
        <v>99</v>
      </c>
      <c r="C38" s="54">
        <f>C28+C36</f>
        <v>83000</v>
      </c>
      <c r="F38" s="60"/>
    </row>
    <row r="39" spans="2:6" ht="1.5" customHeight="1">
      <c r="C39" s="10"/>
      <c r="F39" s="60"/>
    </row>
    <row r="40" spans="2:6" ht="33" customHeight="1">
      <c r="B40" s="5" t="s">
        <v>100</v>
      </c>
      <c r="C40" s="10"/>
      <c r="F40" s="60"/>
    </row>
    <row r="41" spans="2:6" ht="15.75" customHeight="1">
      <c r="B41" s="1" t="s">
        <v>7</v>
      </c>
      <c r="C41" s="10">
        <f>-'PAPEL DE TRABAJO Método Directo'!E37</f>
        <v>-5000</v>
      </c>
      <c r="D41" s="1" t="s">
        <v>93</v>
      </c>
      <c r="F41" s="60"/>
    </row>
    <row r="42" spans="2:6" ht="15.75" customHeight="1">
      <c r="B42" s="1" t="s">
        <v>23</v>
      </c>
      <c r="C42" s="10">
        <f>'PAPEL DE TRABAJO Método Directo'!D44</f>
        <v>47000</v>
      </c>
      <c r="D42" s="1" t="s">
        <v>91</v>
      </c>
      <c r="F42" s="60"/>
    </row>
    <row r="43" spans="2:6" ht="15.75" customHeight="1">
      <c r="B43" s="4" t="s">
        <v>29</v>
      </c>
      <c r="C43" s="14">
        <f>-'PAPEL DE TRABAJO Método Directo'!E47</f>
        <v>-9000</v>
      </c>
      <c r="D43" s="1" t="s">
        <v>93</v>
      </c>
      <c r="F43" s="60"/>
    </row>
    <row r="44" spans="2:6" ht="15.75" customHeight="1">
      <c r="B44" s="55" t="s">
        <v>101</v>
      </c>
      <c r="C44" s="52">
        <f>SUM(C41:C43)</f>
        <v>33000</v>
      </c>
      <c r="F44" s="60"/>
    </row>
    <row r="45" spans="2:6" ht="15.75" customHeight="1">
      <c r="C45" s="10"/>
      <c r="F45" s="60" t="s">
        <v>137</v>
      </c>
    </row>
    <row r="46" spans="2:6" ht="15.75" customHeight="1">
      <c r="B46" s="1" t="s">
        <v>102</v>
      </c>
      <c r="C46" s="10">
        <f>C28+C36+C44</f>
        <v>116000</v>
      </c>
      <c r="F46" s="62" t="s">
        <v>138</v>
      </c>
    </row>
    <row r="47" spans="2:6" ht="15.75" customHeight="1">
      <c r="B47" s="4" t="s">
        <v>103</v>
      </c>
      <c r="C47" s="14">
        <f>'Balance General'!D16+'Balance General'!D17</f>
        <v>81000</v>
      </c>
      <c r="F47" s="60" t="s">
        <v>133</v>
      </c>
    </row>
    <row r="48" spans="2:6" ht="15.75" customHeight="1">
      <c r="B48" s="56" t="s">
        <v>104</v>
      </c>
      <c r="C48" s="57">
        <f>C46+C47</f>
        <v>197000</v>
      </c>
      <c r="F48" s="60"/>
    </row>
    <row r="49" spans="2:6" ht="15.75" customHeight="1">
      <c r="F49" s="60" t="s">
        <v>139</v>
      </c>
    </row>
    <row r="50" spans="2:6" ht="15.75" customHeight="1">
      <c r="B50" s="1" t="s">
        <v>105</v>
      </c>
      <c r="C50" s="58">
        <f>'Balance General'!E16+'Balance General'!E17</f>
        <v>197000</v>
      </c>
      <c r="F50" s="60" t="s">
        <v>134</v>
      </c>
    </row>
    <row r="51" spans="2:6" ht="15.75" customHeight="1"/>
    <row r="52" spans="2:6" ht="15.75" customHeight="1"/>
    <row r="53" spans="2:6" ht="15.75" customHeight="1"/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3">
    <mergeCell ref="B15:D16"/>
    <mergeCell ref="B17:D17"/>
    <mergeCell ref="B18:D18"/>
  </mergeCells>
  <pageMargins left="0.70866141732283472" right="0.70866141732283472" top="0.74803149606299213" bottom="0.74803149606299213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Copia de Balance General</vt:lpstr>
      <vt:lpstr>Balance General</vt:lpstr>
      <vt:lpstr>Estado de Resultados</vt:lpstr>
      <vt:lpstr>PAPEL DE TRABAJO Método Directo</vt:lpstr>
      <vt:lpstr>FLUJO DE EFECTIVO METODO DIRECT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Noan</dc:creator>
  <cp:lastModifiedBy>Credito y cobranza .</cp:lastModifiedBy>
  <dcterms:created xsi:type="dcterms:W3CDTF">2018-07-07T16:30:48Z</dcterms:created>
  <dcterms:modified xsi:type="dcterms:W3CDTF">2025-05-21T03:19:56Z</dcterms:modified>
</cp:coreProperties>
</file>